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70" yWindow="65521" windowWidth="5985" windowHeight="9345" activeTab="0"/>
  </bookViews>
  <sheets>
    <sheet name="Calculator" sheetId="1" r:id="rId1"/>
    <sheet name="Example" sheetId="2" r:id="rId2"/>
    <sheet name="XPTable" sheetId="3" state="hidden" r:id="rId3"/>
  </sheets>
  <definedNames>
    <definedName name="ELTotal" localSheetId="0">'Calculator'!$X$5</definedName>
    <definedName name="ELTotal">'Example'!$X$5</definedName>
    <definedName name="PartyLevel" localSheetId="0">'Calculator'!$C$18</definedName>
    <definedName name="PartyLevel">'Example'!$C$18</definedName>
    <definedName name="PartySize" localSheetId="0">'Calculator'!$C$17</definedName>
    <definedName name="PartySize">'Example'!$C$17</definedName>
    <definedName name="XPTable">'XPTable'!$A$2:$J$24</definedName>
    <definedName name="XPTotal" localSheetId="0">'Calculator'!$L$17</definedName>
    <definedName name="XPTotal">'Example'!$L$17</definedName>
  </definedNames>
  <calcPr fullCalcOnLoad="1"/>
</workbook>
</file>

<file path=xl/comments1.xml><?xml version="1.0" encoding="utf-8"?>
<comments xmlns="http://schemas.openxmlformats.org/spreadsheetml/2006/main">
  <authors>
    <author>Stefan Radermacher</author>
  </authors>
  <commentList>
    <comment ref="K18" authorId="0">
      <text>
        <r>
          <rPr>
            <b/>
            <sz val="8"/>
            <rFont val="Tahoma"/>
            <family val="0"/>
          </rPr>
          <t>Override the EL here if the calculation seems incorrect</t>
        </r>
      </text>
    </comment>
    <comment ref="B5" authorId="0">
      <text>
        <r>
          <rPr>
            <b/>
            <sz val="8"/>
            <rFont val="Tahoma"/>
            <family val="2"/>
          </rPr>
          <t>Enter your party members' names
here</t>
        </r>
      </text>
    </comment>
    <comment ref="C5" authorId="0">
      <text>
        <r>
          <rPr>
            <b/>
            <sz val="8"/>
            <rFont val="Tahoma"/>
            <family val="0"/>
          </rPr>
          <t>Enter your party member's levels here (including ECL if any)</t>
        </r>
      </text>
    </comment>
    <comment ref="I18" authorId="0">
      <text>
        <r>
          <rPr>
            <b/>
            <sz val="8"/>
            <rFont val="Tahoma"/>
            <family val="0"/>
          </rPr>
          <t>Suggested EL for an easy encounter for current party</t>
        </r>
      </text>
    </comment>
    <comment ref="D6" authorId="0">
      <text>
        <r>
          <rPr>
            <b/>
            <sz val="8"/>
            <rFont val="Tahoma"/>
            <family val="0"/>
          </rPr>
          <t>Enter 'yes' if the character participated in the encounter, otherwise leave blank</t>
        </r>
      </text>
    </comment>
    <comment ref="E6" authorId="0">
      <text>
        <r>
          <rPr>
            <b/>
            <sz val="8"/>
            <rFont val="Tahoma"/>
            <family val="0"/>
          </rPr>
          <t>Enter 'yes' if the player was present (or is otherwise eligible for XP), otherwise leave blank</t>
        </r>
      </text>
    </comment>
    <comment ref="C17" authorId="0">
      <text>
        <r>
          <rPr>
            <b/>
            <sz val="8"/>
            <rFont val="Tahoma"/>
            <family val="0"/>
          </rPr>
          <t>Number of characters participating in the encounter</t>
        </r>
      </text>
    </comment>
    <comment ref="C18" authorId="0">
      <text>
        <r>
          <rPr>
            <b/>
            <sz val="8"/>
            <rFont val="Tahoma"/>
            <family val="0"/>
          </rPr>
          <t>Average party level, rounded down</t>
        </r>
      </text>
    </comment>
    <comment ref="J5" authorId="0">
      <text>
        <r>
          <rPr>
            <b/>
            <sz val="8"/>
            <rFont val="Tahoma"/>
            <family val="0"/>
          </rPr>
          <t>Enter individual opponents here, group by type</t>
        </r>
      </text>
    </comment>
    <comment ref="I5" authorId="0">
      <text>
        <r>
          <rPr>
            <b/>
            <sz val="8"/>
            <rFont val="Tahoma"/>
            <family val="0"/>
          </rPr>
          <t>Enter number of similar opponents
here</t>
        </r>
      </text>
    </comment>
    <comment ref="K5" authorId="0">
      <text>
        <r>
          <rPr>
            <b/>
            <sz val="8"/>
            <rFont val="Tahoma"/>
            <family val="0"/>
          </rPr>
          <t>Enter CR of a single opponent of this type here</t>
        </r>
      </text>
    </comment>
    <comment ref="I17" authorId="0">
      <text>
        <r>
          <rPr>
            <b/>
            <sz val="8"/>
            <rFont val="Tahoma"/>
            <family val="0"/>
          </rPr>
          <t>Total number of opponents</t>
        </r>
      </text>
    </comment>
    <comment ref="L17" authorId="0">
      <text>
        <r>
          <rPr>
            <b/>
            <sz val="8"/>
            <rFont val="Tahoma"/>
            <family val="0"/>
          </rPr>
          <t>Total XP for this encouter according to DMG.</t>
        </r>
      </text>
    </comment>
  </commentList>
</comments>
</file>

<file path=xl/comments2.xml><?xml version="1.0" encoding="utf-8"?>
<comments xmlns="http://schemas.openxmlformats.org/spreadsheetml/2006/main">
  <authors>
    <author>Stefan Radermacher</author>
  </authors>
  <commentList>
    <comment ref="K18" authorId="0">
      <text>
        <r>
          <rPr>
            <b/>
            <sz val="8"/>
            <rFont val="Tahoma"/>
            <family val="0"/>
          </rPr>
          <t>Override the EL here if the calculation seems incorrect</t>
        </r>
      </text>
    </comment>
    <comment ref="B5" authorId="0">
      <text>
        <r>
          <rPr>
            <b/>
            <sz val="8"/>
            <rFont val="Tahoma"/>
            <family val="2"/>
          </rPr>
          <t>Enter your party members' names
here</t>
        </r>
      </text>
    </comment>
    <comment ref="C5" authorId="0">
      <text>
        <r>
          <rPr>
            <b/>
            <sz val="8"/>
            <rFont val="Tahoma"/>
            <family val="0"/>
          </rPr>
          <t>Enter your party member's levels here (including ECL if any)</t>
        </r>
      </text>
    </comment>
    <comment ref="I18" authorId="0">
      <text>
        <r>
          <rPr>
            <b/>
            <sz val="8"/>
            <rFont val="Tahoma"/>
            <family val="0"/>
          </rPr>
          <t>Suggested EL for an easy encounter for current party</t>
        </r>
      </text>
    </comment>
    <comment ref="D6" authorId="0">
      <text>
        <r>
          <rPr>
            <b/>
            <sz val="8"/>
            <rFont val="Tahoma"/>
            <family val="0"/>
          </rPr>
          <t>Enter 'yes' if the character participated in the encounter, otherwise leave blank</t>
        </r>
      </text>
    </comment>
    <comment ref="E6" authorId="0">
      <text>
        <r>
          <rPr>
            <b/>
            <sz val="8"/>
            <rFont val="Tahoma"/>
            <family val="0"/>
          </rPr>
          <t>Enter 'yes' if the player was present (or is otherwise eligible for XP), otherwise leave blank</t>
        </r>
      </text>
    </comment>
    <comment ref="C17" authorId="0">
      <text>
        <r>
          <rPr>
            <b/>
            <sz val="8"/>
            <rFont val="Tahoma"/>
            <family val="0"/>
          </rPr>
          <t>Number of characters participating in the encounter</t>
        </r>
      </text>
    </comment>
    <comment ref="C18" authorId="0">
      <text>
        <r>
          <rPr>
            <b/>
            <sz val="8"/>
            <rFont val="Tahoma"/>
            <family val="0"/>
          </rPr>
          <t>Average party level, rounded down</t>
        </r>
      </text>
    </comment>
    <comment ref="J5" authorId="0">
      <text>
        <r>
          <rPr>
            <b/>
            <sz val="8"/>
            <rFont val="Tahoma"/>
            <family val="0"/>
          </rPr>
          <t>Enter individual opponents here, group by type</t>
        </r>
      </text>
    </comment>
    <comment ref="I5" authorId="0">
      <text>
        <r>
          <rPr>
            <b/>
            <sz val="8"/>
            <rFont val="Tahoma"/>
            <family val="0"/>
          </rPr>
          <t>Enter number of similar opponents
here</t>
        </r>
      </text>
    </comment>
    <comment ref="K5" authorId="0">
      <text>
        <r>
          <rPr>
            <b/>
            <sz val="8"/>
            <rFont val="Tahoma"/>
            <family val="0"/>
          </rPr>
          <t>Enter CR of a single opponent of this type here</t>
        </r>
      </text>
    </comment>
    <comment ref="I17" authorId="0">
      <text>
        <r>
          <rPr>
            <b/>
            <sz val="8"/>
            <rFont val="Tahoma"/>
            <family val="0"/>
          </rPr>
          <t>Total number of opponents</t>
        </r>
      </text>
    </comment>
    <comment ref="L17" authorId="0">
      <text>
        <r>
          <rPr>
            <b/>
            <sz val="8"/>
            <rFont val="Tahoma"/>
            <family val="0"/>
          </rPr>
          <t>Total XP for this encouter according to DMG.</t>
        </r>
      </text>
    </comment>
  </commentList>
</comments>
</file>

<file path=xl/sharedStrings.xml><?xml version="1.0" encoding="utf-8"?>
<sst xmlns="http://schemas.openxmlformats.org/spreadsheetml/2006/main" count="63" uniqueCount="34">
  <si>
    <t>Party</t>
  </si>
  <si>
    <t>Name</t>
  </si>
  <si>
    <t>Level</t>
  </si>
  <si>
    <t>CR</t>
  </si>
  <si>
    <t>Number</t>
  </si>
  <si>
    <t>XP</t>
  </si>
  <si>
    <t>yes</t>
  </si>
  <si>
    <t>Total EL:</t>
  </si>
  <si>
    <t>Override:</t>
  </si>
  <si>
    <t>Zaister's XP Calculator</t>
  </si>
  <si>
    <t>Party Level:</t>
  </si>
  <si>
    <t>Player</t>
  </si>
  <si>
    <t>Char</t>
  </si>
  <si>
    <t>DMG</t>
  </si>
  <si>
    <t>FRCS</t>
  </si>
  <si>
    <t>Party Size:</t>
  </si>
  <si>
    <t>Opponents</t>
  </si>
  <si>
    <t>Description</t>
  </si>
  <si>
    <t>Tordek</t>
  </si>
  <si>
    <t>Lidda</t>
  </si>
  <si>
    <t>Hennet</t>
  </si>
  <si>
    <t>Jozan</t>
  </si>
  <si>
    <t>Orcs</t>
  </si>
  <si>
    <t>Orc Warriors (War3)</t>
  </si>
  <si>
    <t>War Boars</t>
  </si>
  <si>
    <t>Orc Shaman (Adp5)</t>
  </si>
  <si>
    <t>Orc Chief (War6)</t>
  </si>
  <si>
    <t>Ember</t>
  </si>
  <si>
    <t>The adventuring party consists of 5 characters: Lidda, Tordek, Jozan, Hennet and Ember. The party goes after an orc tribe terrorizing the neighborhood of the village they are staying at. Tordek's and Hennet's players didn't show up, so the other player decide that Hennet stays behind, identifying treasure, while Tordek accompanies the others. Eventually they vanquish the tribe consisting of a chieftain (War 6), a shaman (Adp 5), four warriors (War 3), the chief's and warriors' war boars and 12 common orcs.
On the left side of the chart, enter the names and levels of the party's characters, and mark with "yes" in the appropriate columns the player that were present (absent players usually getting no XP in my campaign) and the characters participating in the encounter. Then, on the right side of the chart, enter the opponents, grouped by type. The sheet then calculates the XP for each character both according to the standard DMG rule and the variant rule form FRCS for individual XPs.
If the calculated Total EL seems off, you can always override it, by entering the correct value in the cell right below. The blue cell shows a projected value for an easy encounter for the current party.
Please use only the yellow cells for data entry. All other values are auto-calculating.</t>
  </si>
  <si>
    <t>stefan@zaister.de</t>
  </si>
  <si>
    <t>Please send any bug reports, corrections or suggestions you might have to:</t>
  </si>
  <si>
    <t>Presence</t>
  </si>
  <si>
    <t>Explanation of example:</t>
  </si>
  <si>
    <t>© 2001 by Stefan Radermacher</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</si>
</sst>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46">
    <font>
      <sz val="10"/>
      <name val="Arial"/>
      <family val="0"/>
    </font>
    <font>
      <b/>
      <sz val="10"/>
      <name val="Arial"/>
      <family val="2"/>
    </font>
    <font>
      <sz val="10"/>
      <name val="Verdana"/>
      <family val="2"/>
    </font>
    <font>
      <b/>
      <sz val="10"/>
      <name val="Verdana"/>
      <family val="2"/>
    </font>
    <font>
      <b/>
      <sz val="12"/>
      <name val="Verdana"/>
      <family val="2"/>
    </font>
    <font>
      <b/>
      <sz val="8"/>
      <name val="Tahoma"/>
      <family val="0"/>
    </font>
    <font>
      <b/>
      <sz val="18"/>
      <name val="Verdana"/>
      <family val="2"/>
    </font>
    <font>
      <u val="single"/>
      <sz val="10"/>
      <color indexed="12"/>
      <name val="Arial"/>
      <family val="0"/>
    </font>
    <font>
      <u val="single"/>
      <sz val="10"/>
      <color indexed="20"/>
      <name val="Arial"/>
      <family val="0"/>
    </font>
    <font>
      <u val="single"/>
      <sz val="10"/>
      <color indexed="12"/>
      <name val="Courier New"/>
      <family val="3"/>
    </font>
    <font>
      <sz val="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indexed="27"/>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168" fontId="0" fillId="0" borderId="0" applyFont="0" applyFill="0" applyBorder="0" applyAlignment="0" applyProtection="0"/>
    <xf numFmtId="0" fontId="0" fillId="20" borderId="1" applyNumberFormat="0" applyFont="0" applyAlignment="0" applyProtection="0"/>
    <xf numFmtId="0" fontId="31" fillId="21" borderId="2" applyNumberFormat="0" applyAlignment="0" applyProtection="0"/>
    <xf numFmtId="0" fontId="8"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7" fillId="0" borderId="0" applyNumberFormat="0" applyFill="0" applyBorder="0" applyAlignment="0" applyProtection="0"/>
    <xf numFmtId="0" fontId="34" fillId="23" borderId="2" applyNumberFormat="0" applyAlignment="0" applyProtection="0"/>
    <xf numFmtId="0" fontId="35" fillId="24" borderId="3" applyNumberFormat="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6" fillId="31" borderId="0" applyNumberFormat="0" applyBorder="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0" applyNumberFormat="0" applyBorder="0" applyAlignment="0" applyProtection="0"/>
    <xf numFmtId="170" fontId="0" fillId="0" borderId="0" applyFont="0" applyFill="0" applyBorder="0" applyAlignment="0" applyProtection="0"/>
  </cellStyleXfs>
  <cellXfs count="71">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righ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xf>
    <xf numFmtId="0" fontId="2" fillId="0" borderId="14" xfId="0" applyFont="1" applyBorder="1" applyAlignment="1">
      <alignment horizontal="right"/>
    </xf>
    <xf numFmtId="0" fontId="3" fillId="0" borderId="16" xfId="0" applyFont="1" applyBorder="1" applyAlignment="1">
      <alignment horizontal="right"/>
    </xf>
    <xf numFmtId="0" fontId="3" fillId="0" borderId="13" xfId="0" applyFont="1" applyBorder="1" applyAlignment="1">
      <alignment horizontal="right"/>
    </xf>
    <xf numFmtId="0" fontId="2" fillId="0" borderId="17" xfId="0" applyFont="1" applyFill="1" applyBorder="1" applyAlignment="1">
      <alignment horizontal="right"/>
    </xf>
    <xf numFmtId="0" fontId="2" fillId="0" borderId="13" xfId="0" applyFont="1" applyBorder="1" applyAlignment="1">
      <alignment horizontal="right"/>
    </xf>
    <xf numFmtId="0" fontId="2" fillId="0" borderId="17" xfId="0" applyFont="1" applyBorder="1" applyAlignment="1">
      <alignment horizontal="center"/>
    </xf>
    <xf numFmtId="0" fontId="2" fillId="0" borderId="14" xfId="0" applyFont="1" applyFill="1" applyBorder="1" applyAlignment="1">
      <alignment horizontal="right"/>
    </xf>
    <xf numFmtId="0" fontId="6" fillId="0" borderId="0" xfId="0" applyFont="1" applyAlignment="1">
      <alignment horizontal="center"/>
    </xf>
    <xf numFmtId="0" fontId="2" fillId="33" borderId="11" xfId="0" applyNumberFormat="1" applyFont="1" applyFill="1" applyBorder="1" applyAlignment="1">
      <alignment horizontal="center"/>
    </xf>
    <xf numFmtId="0" fontId="2" fillId="34" borderId="12" xfId="0" applyFont="1" applyFill="1" applyBorder="1" applyAlignment="1">
      <alignment horizontal="center"/>
    </xf>
    <xf numFmtId="0" fontId="3" fillId="0" borderId="13" xfId="0" applyFont="1" applyBorder="1" applyAlignment="1">
      <alignment horizontal="center"/>
    </xf>
    <xf numFmtId="0" fontId="3" fillId="0" borderId="16"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xf>
    <xf numFmtId="0" fontId="2" fillId="0" borderId="18" xfId="0" applyFont="1" applyBorder="1" applyAlignment="1">
      <alignment horizontal="right"/>
    </xf>
    <xf numFmtId="0" fontId="2" fillId="0" borderId="17" xfId="0" applyFont="1" applyBorder="1" applyAlignment="1">
      <alignment/>
    </xf>
    <xf numFmtId="0" fontId="2" fillId="0" borderId="19" xfId="0" applyFont="1" applyBorder="1" applyAlignment="1">
      <alignment horizontal="right"/>
    </xf>
    <xf numFmtId="0" fontId="2" fillId="0" borderId="13" xfId="0" applyFont="1" applyBorder="1" applyAlignment="1">
      <alignment/>
    </xf>
    <xf numFmtId="0" fontId="2" fillId="0" borderId="10" xfId="0" applyFont="1" applyBorder="1" applyAlignment="1">
      <alignment horizontal="right"/>
    </xf>
    <xf numFmtId="0" fontId="2" fillId="0" borderId="14" xfId="0"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2" fillId="0" borderId="10" xfId="0" applyFont="1" applyFill="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center"/>
    </xf>
    <xf numFmtId="0" fontId="3" fillId="0" borderId="0" xfId="0" applyFont="1" applyAlignment="1">
      <alignment/>
    </xf>
    <xf numFmtId="0" fontId="2" fillId="0" borderId="20" xfId="0" applyFont="1" applyFill="1" applyBorder="1" applyAlignment="1">
      <alignment horizontal="center"/>
    </xf>
    <xf numFmtId="0" fontId="2" fillId="0" borderId="11" xfId="0" applyFont="1" applyFill="1" applyBorder="1" applyAlignment="1">
      <alignment horizontal="center"/>
    </xf>
    <xf numFmtId="0" fontId="2" fillId="0" borderId="16" xfId="0" applyFont="1" applyFill="1" applyBorder="1" applyAlignment="1">
      <alignment horizontal="center"/>
    </xf>
    <xf numFmtId="0" fontId="0" fillId="0" borderId="0" xfId="0" applyFont="1" applyAlignment="1">
      <alignment/>
    </xf>
    <xf numFmtId="0" fontId="3" fillId="0" borderId="20"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right"/>
    </xf>
    <xf numFmtId="0" fontId="3" fillId="0" borderId="12" xfId="0" applyFont="1" applyBorder="1" applyAlignment="1">
      <alignment horizontal="right"/>
    </xf>
    <xf numFmtId="0" fontId="9" fillId="0" borderId="0" xfId="42" applyFont="1" applyAlignment="1" applyProtection="1">
      <alignment horizontal="right"/>
      <protection/>
    </xf>
    <xf numFmtId="0" fontId="2" fillId="0" borderId="0" xfId="0" applyFont="1" applyAlignment="1">
      <alignment horizontal="left"/>
    </xf>
    <xf numFmtId="0" fontId="10" fillId="0" borderId="0" xfId="0" applyFont="1" applyAlignment="1">
      <alignment horizontal="right"/>
    </xf>
    <xf numFmtId="0" fontId="6" fillId="0" borderId="0" xfId="0" applyFont="1" applyAlignment="1">
      <alignment horizontal="center"/>
    </xf>
    <xf numFmtId="0" fontId="4" fillId="0" borderId="18" xfId="0" applyFont="1" applyBorder="1" applyAlignment="1">
      <alignment horizontal="center"/>
    </xf>
    <xf numFmtId="0" fontId="0" fillId="0" borderId="17" xfId="0" applyBorder="1" applyAlignment="1">
      <alignment/>
    </xf>
    <xf numFmtId="0" fontId="0" fillId="0" borderId="20" xfId="0" applyBorder="1" applyAlignment="1">
      <alignment/>
    </xf>
    <xf numFmtId="0" fontId="4" fillId="0" borderId="17" xfId="0" applyFont="1" applyBorder="1" applyAlignment="1">
      <alignment horizontal="center"/>
    </xf>
    <xf numFmtId="0" fontId="4" fillId="0" borderId="20"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3" fillId="0" borderId="18" xfId="0" applyFont="1" applyBorder="1" applyAlignment="1">
      <alignment horizontal="left"/>
    </xf>
    <xf numFmtId="0" fontId="3" fillId="0" borderId="19" xfId="0" applyFont="1" applyBorder="1" applyAlignment="1">
      <alignment horizontal="left"/>
    </xf>
    <xf numFmtId="0" fontId="3" fillId="0" borderId="17"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left"/>
    </xf>
    <xf numFmtId="0" fontId="3" fillId="0" borderId="13" xfId="0" applyFont="1" applyBorder="1" applyAlignment="1">
      <alignment horizontal="left"/>
    </xf>
    <xf numFmtId="0" fontId="2" fillId="0" borderId="0" xfId="0" applyFont="1" applyAlignment="1">
      <alignment horizontal="left" wrapText="1"/>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fan@zaister.de?subject=XP%20Calculato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efan@zaister.de?subject=XP%20Calculator"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Y23"/>
  <sheetViews>
    <sheetView tabSelected="1" zoomScalePageLayoutView="0" workbookViewId="0" topLeftCell="A1">
      <selection activeCell="A1" sqref="A1"/>
    </sheetView>
  </sheetViews>
  <sheetFormatPr defaultColWidth="9.140625" defaultRowHeight="12.75" outlineLevelCol="1"/>
  <cols>
    <col min="1" max="1" width="9.140625" style="4" customWidth="1"/>
    <col min="2" max="2" width="18.28125" style="4" customWidth="1"/>
    <col min="3" max="3" width="8.421875" style="4" bestFit="1" customWidth="1"/>
    <col min="4" max="7" width="7.7109375" style="4" customWidth="1"/>
    <col min="8" max="8" width="9.140625" style="4" customWidth="1"/>
    <col min="9" max="9" width="9.421875" style="4" bestFit="1" customWidth="1"/>
    <col min="10" max="10" width="24.7109375" style="4" customWidth="1"/>
    <col min="11" max="12" width="7.7109375" style="4" customWidth="1"/>
    <col min="13" max="13" width="9.140625" style="4" customWidth="1"/>
    <col min="14" max="25" width="0" style="4" hidden="1" customWidth="1" outlineLevel="1"/>
    <col min="26" max="26" width="9.140625" style="4" customWidth="1" collapsed="1"/>
    <col min="27" max="16384" width="9.140625" style="4" customWidth="1"/>
  </cols>
  <sheetData>
    <row r="1" ht="12.75"/>
    <row r="2" spans="2:12" ht="22.5">
      <c r="B2" s="54" t="s">
        <v>9</v>
      </c>
      <c r="C2" s="54"/>
      <c r="D2" s="54"/>
      <c r="E2" s="54"/>
      <c r="F2" s="54"/>
      <c r="G2" s="54"/>
      <c r="H2" s="54"/>
      <c r="I2" s="54"/>
      <c r="J2" s="54"/>
      <c r="K2" s="54"/>
      <c r="L2" s="54"/>
    </row>
    <row r="3" spans="2:12" ht="23.25" thickBot="1">
      <c r="B3" s="19"/>
      <c r="C3" s="19"/>
      <c r="D3" s="19"/>
      <c r="E3" s="19"/>
      <c r="F3" s="19"/>
      <c r="G3" s="19"/>
      <c r="H3" s="19"/>
      <c r="I3" s="19"/>
      <c r="J3" s="19"/>
      <c r="K3" s="19"/>
      <c r="L3" s="19"/>
    </row>
    <row r="4" spans="2:25" ht="15.75" thickBot="1">
      <c r="B4" s="55" t="s">
        <v>0</v>
      </c>
      <c r="C4" s="56"/>
      <c r="D4" s="56"/>
      <c r="E4" s="56"/>
      <c r="F4" s="56"/>
      <c r="G4" s="57"/>
      <c r="I4" s="55" t="s">
        <v>16</v>
      </c>
      <c r="J4" s="58"/>
      <c r="K4" s="58"/>
      <c r="L4" s="59"/>
      <c r="N4" s="35">
        <f>I7</f>
        <v>0</v>
      </c>
      <c r="O4" s="17">
        <f>I8</f>
        <v>0</v>
      </c>
      <c r="P4" s="17">
        <f>I9</f>
        <v>0</v>
      </c>
      <c r="Q4" s="17">
        <f>I10</f>
        <v>0</v>
      </c>
      <c r="R4" s="17">
        <f>I11</f>
        <v>0</v>
      </c>
      <c r="S4" s="17">
        <f>I12</f>
        <v>0</v>
      </c>
      <c r="T4" s="17">
        <f>I13</f>
        <v>0</v>
      </c>
      <c r="U4" s="17">
        <f>I14</f>
        <v>0</v>
      </c>
      <c r="V4" s="17">
        <f>I15</f>
        <v>0</v>
      </c>
      <c r="W4" s="36">
        <f>I16</f>
        <v>0</v>
      </c>
      <c r="X4" s="1" t="e">
        <f>2*LOG(X6,2)+1</f>
        <v>#NUM!</v>
      </c>
      <c r="Y4" s="3"/>
    </row>
    <row r="5" spans="2:25" ht="12.75">
      <c r="B5" s="62" t="s">
        <v>1</v>
      </c>
      <c r="C5" s="64" t="s">
        <v>2</v>
      </c>
      <c r="D5" s="64" t="s">
        <v>31</v>
      </c>
      <c r="E5" s="47"/>
      <c r="F5" s="60" t="s">
        <v>5</v>
      </c>
      <c r="G5" s="61"/>
      <c r="I5" s="66" t="s">
        <v>4</v>
      </c>
      <c r="J5" s="68" t="s">
        <v>17</v>
      </c>
      <c r="K5" s="47" t="s">
        <v>3</v>
      </c>
      <c r="L5" s="49" t="s">
        <v>5</v>
      </c>
      <c r="N5" s="35">
        <f>K7</f>
        <v>0</v>
      </c>
      <c r="O5" s="17">
        <f>K8</f>
        <v>0</v>
      </c>
      <c r="P5" s="17">
        <f>K9</f>
        <v>0</v>
      </c>
      <c r="Q5" s="17">
        <f>K10</f>
        <v>0</v>
      </c>
      <c r="R5" s="17">
        <f>K11</f>
        <v>0</v>
      </c>
      <c r="S5" s="17">
        <f>K12</f>
        <v>0</v>
      </c>
      <c r="T5" s="17">
        <f>K13</f>
        <v>0</v>
      </c>
      <c r="U5" s="17">
        <f>K14</f>
        <v>0</v>
      </c>
      <c r="V5" s="17">
        <f>K15</f>
        <v>0</v>
      </c>
      <c r="W5" s="36">
        <f>K16</f>
        <v>0</v>
      </c>
      <c r="X5" s="31">
        <f>IF(X6&gt;1,INT(2*LOG(X6,2)+1),X6)</f>
        <v>0</v>
      </c>
      <c r="Y5" s="3"/>
    </row>
    <row r="6" spans="2:25" ht="13.5" thickBot="1">
      <c r="B6" s="63"/>
      <c r="C6" s="65"/>
      <c r="D6" s="22" t="s">
        <v>12</v>
      </c>
      <c r="E6" s="23" t="s">
        <v>11</v>
      </c>
      <c r="F6" s="14" t="s">
        <v>13</v>
      </c>
      <c r="G6" s="13" t="s">
        <v>14</v>
      </c>
      <c r="I6" s="67"/>
      <c r="J6" s="69"/>
      <c r="K6" s="48"/>
      <c r="L6" s="50"/>
      <c r="N6" s="37">
        <f aca="true" t="shared" si="0" ref="N6:W6">IF(N4&gt;0,IF(N5&lt;1,POWER(2,(N4*N5-1)/2),POWER(2,(N5-1)/2)*N4),0)</f>
        <v>0</v>
      </c>
      <c r="O6" s="7">
        <f t="shared" si="0"/>
        <v>0</v>
      </c>
      <c r="P6" s="7">
        <f t="shared" si="0"/>
        <v>0</v>
      </c>
      <c r="Q6" s="7">
        <f t="shared" si="0"/>
        <v>0</v>
      </c>
      <c r="R6" s="7">
        <f t="shared" si="0"/>
        <v>0</v>
      </c>
      <c r="S6" s="7">
        <f t="shared" si="0"/>
        <v>0</v>
      </c>
      <c r="T6" s="7">
        <f t="shared" si="0"/>
        <v>0</v>
      </c>
      <c r="U6" s="7">
        <f t="shared" si="0"/>
        <v>0</v>
      </c>
      <c r="V6" s="7">
        <f t="shared" si="0"/>
        <v>0</v>
      </c>
      <c r="W6" s="38">
        <f t="shared" si="0"/>
        <v>0</v>
      </c>
      <c r="X6" s="32">
        <f aca="true" t="shared" si="1" ref="X6:X16">SUM(N6:W6)</f>
        <v>0</v>
      </c>
      <c r="Y6" s="25"/>
    </row>
    <row r="7" spans="2:25" ht="12.75">
      <c r="B7" s="11"/>
      <c r="C7" s="8"/>
      <c r="D7" s="8"/>
      <c r="E7" s="8"/>
      <c r="F7" s="18">
        <f aca="true" t="shared" si="2" ref="F7:F16">IF(B7="","",IF(AND(D7="yes",E7="yes"),INT(XPTotal/PartySize),0))</f>
      </c>
      <c r="G7" s="30">
        <f>IF(B7="","",IF(AND(D7="yes",E7="yes"),Calculator!Y7,0))</f>
      </c>
      <c r="I7" s="10"/>
      <c r="J7" s="11"/>
      <c r="K7" s="20"/>
      <c r="L7" s="2">
        <f aca="true" t="shared" si="3" ref="L7:L16">IF(K7,VLOOKUP(K7,XPTable,PartyLevel+2),"")</f>
      </c>
      <c r="N7" s="35">
        <f aca="true" t="shared" si="4" ref="N7:W16">VLOOKUP(N$5,XPTable,$C7+2)*N$4</f>
        <v>0</v>
      </c>
      <c r="O7" s="17">
        <f t="shared" si="4"/>
        <v>0</v>
      </c>
      <c r="P7" s="17">
        <f t="shared" si="4"/>
        <v>0</v>
      </c>
      <c r="Q7" s="17">
        <f t="shared" si="4"/>
        <v>0</v>
      </c>
      <c r="R7" s="17">
        <f t="shared" si="4"/>
        <v>0</v>
      </c>
      <c r="S7" s="17">
        <f t="shared" si="4"/>
        <v>0</v>
      </c>
      <c r="T7" s="17">
        <f t="shared" si="4"/>
        <v>0</v>
      </c>
      <c r="U7" s="17">
        <f t="shared" si="4"/>
        <v>0</v>
      </c>
      <c r="V7" s="17">
        <f t="shared" si="4"/>
        <v>0</v>
      </c>
      <c r="W7" s="36">
        <f t="shared" si="4"/>
        <v>0</v>
      </c>
      <c r="X7" s="43">
        <f t="shared" si="1"/>
        <v>0</v>
      </c>
      <c r="Y7" s="39" t="e">
        <f aca="true" t="shared" si="5" ref="Y7:Y16">INT(X7/PartySize)</f>
        <v>#DIV/0!</v>
      </c>
    </row>
    <row r="8" spans="2:25" ht="12.75">
      <c r="B8" s="11"/>
      <c r="C8" s="8"/>
      <c r="D8" s="8"/>
      <c r="E8" s="8"/>
      <c r="F8" s="18">
        <f t="shared" si="2"/>
      </c>
      <c r="G8" s="12">
        <f>IF(B8="","",IF(AND(D8="yes",E8="yes"),Calculator!Y8,0))</f>
      </c>
      <c r="I8" s="10"/>
      <c r="J8" s="11"/>
      <c r="K8" s="20"/>
      <c r="L8" s="2">
        <f t="shared" si="3"/>
      </c>
      <c r="N8" s="37">
        <f t="shared" si="4"/>
        <v>0</v>
      </c>
      <c r="O8" s="7">
        <f t="shared" si="4"/>
        <v>0</v>
      </c>
      <c r="P8" s="7">
        <f t="shared" si="4"/>
        <v>0</v>
      </c>
      <c r="Q8" s="7">
        <f t="shared" si="4"/>
        <v>0</v>
      </c>
      <c r="R8" s="7">
        <f t="shared" si="4"/>
        <v>0</v>
      </c>
      <c r="S8" s="7">
        <f t="shared" si="4"/>
        <v>0</v>
      </c>
      <c r="T8" s="7">
        <f t="shared" si="4"/>
        <v>0</v>
      </c>
      <c r="U8" s="7">
        <f t="shared" si="4"/>
        <v>0</v>
      </c>
      <c r="V8" s="7">
        <f t="shared" si="4"/>
        <v>0</v>
      </c>
      <c r="W8" s="38">
        <f t="shared" si="4"/>
        <v>0</v>
      </c>
      <c r="X8" s="44">
        <f t="shared" si="1"/>
        <v>0</v>
      </c>
      <c r="Y8" s="40" t="e">
        <f t="shared" si="5"/>
        <v>#DIV/0!</v>
      </c>
    </row>
    <row r="9" spans="2:25" ht="12.75">
      <c r="B9" s="11"/>
      <c r="C9" s="8"/>
      <c r="D9" s="8"/>
      <c r="E9" s="8"/>
      <c r="F9" s="18">
        <f t="shared" si="2"/>
      </c>
      <c r="G9" s="12">
        <f>IF(B9="","",IF(AND(D9="yes",E9="yes"),Calculator!Y9,0))</f>
      </c>
      <c r="I9" s="10"/>
      <c r="J9" s="11"/>
      <c r="K9" s="20"/>
      <c r="L9" s="2">
        <f t="shared" si="3"/>
      </c>
      <c r="N9" s="37">
        <f t="shared" si="4"/>
        <v>0</v>
      </c>
      <c r="O9" s="7">
        <f t="shared" si="4"/>
        <v>0</v>
      </c>
      <c r="P9" s="7">
        <f t="shared" si="4"/>
        <v>0</v>
      </c>
      <c r="Q9" s="7">
        <f t="shared" si="4"/>
        <v>0</v>
      </c>
      <c r="R9" s="7">
        <f t="shared" si="4"/>
        <v>0</v>
      </c>
      <c r="S9" s="7">
        <f t="shared" si="4"/>
        <v>0</v>
      </c>
      <c r="T9" s="7">
        <f t="shared" si="4"/>
        <v>0</v>
      </c>
      <c r="U9" s="7">
        <f t="shared" si="4"/>
        <v>0</v>
      </c>
      <c r="V9" s="7">
        <f t="shared" si="4"/>
        <v>0</v>
      </c>
      <c r="W9" s="38">
        <f t="shared" si="4"/>
        <v>0</v>
      </c>
      <c r="X9" s="44">
        <f t="shared" si="1"/>
        <v>0</v>
      </c>
      <c r="Y9" s="40" t="e">
        <f t="shared" si="5"/>
        <v>#DIV/0!</v>
      </c>
    </row>
    <row r="10" spans="2:25" ht="12.75">
      <c r="B10" s="11"/>
      <c r="C10" s="8"/>
      <c r="D10" s="8"/>
      <c r="E10" s="8"/>
      <c r="F10" s="18">
        <f t="shared" si="2"/>
      </c>
      <c r="G10" s="12">
        <f>IF(B10="","",IF(AND(D10="yes",E10="yes"),Calculator!Y10,0))</f>
      </c>
      <c r="I10" s="10"/>
      <c r="J10" s="11"/>
      <c r="K10" s="20"/>
      <c r="L10" s="2">
        <f t="shared" si="3"/>
      </c>
      <c r="N10" s="37">
        <f t="shared" si="4"/>
        <v>0</v>
      </c>
      <c r="O10" s="7">
        <f t="shared" si="4"/>
        <v>0</v>
      </c>
      <c r="P10" s="7">
        <f t="shared" si="4"/>
        <v>0</v>
      </c>
      <c r="Q10" s="7">
        <f t="shared" si="4"/>
        <v>0</v>
      </c>
      <c r="R10" s="7">
        <f t="shared" si="4"/>
        <v>0</v>
      </c>
      <c r="S10" s="7">
        <f t="shared" si="4"/>
        <v>0</v>
      </c>
      <c r="T10" s="7">
        <f t="shared" si="4"/>
        <v>0</v>
      </c>
      <c r="U10" s="7">
        <f t="shared" si="4"/>
        <v>0</v>
      </c>
      <c r="V10" s="7">
        <f t="shared" si="4"/>
        <v>0</v>
      </c>
      <c r="W10" s="38">
        <f t="shared" si="4"/>
        <v>0</v>
      </c>
      <c r="X10" s="44">
        <f t="shared" si="1"/>
        <v>0</v>
      </c>
      <c r="Y10" s="40" t="e">
        <f t="shared" si="5"/>
        <v>#DIV/0!</v>
      </c>
    </row>
    <row r="11" spans="2:25" ht="12.75">
      <c r="B11" s="11"/>
      <c r="C11" s="8"/>
      <c r="D11" s="8"/>
      <c r="E11" s="8"/>
      <c r="F11" s="18">
        <f t="shared" si="2"/>
      </c>
      <c r="G11" s="12">
        <f>IF(B11="","",IF(AND(D11="yes",E11="yes"),Calculator!Y11,0))</f>
      </c>
      <c r="I11" s="10"/>
      <c r="J11" s="11"/>
      <c r="K11" s="20"/>
      <c r="L11" s="2">
        <f t="shared" si="3"/>
      </c>
      <c r="N11" s="37">
        <f t="shared" si="4"/>
        <v>0</v>
      </c>
      <c r="O11" s="7">
        <f t="shared" si="4"/>
        <v>0</v>
      </c>
      <c r="P11" s="7">
        <f t="shared" si="4"/>
        <v>0</v>
      </c>
      <c r="Q11" s="7">
        <f t="shared" si="4"/>
        <v>0</v>
      </c>
      <c r="R11" s="7">
        <f t="shared" si="4"/>
        <v>0</v>
      </c>
      <c r="S11" s="7">
        <f t="shared" si="4"/>
        <v>0</v>
      </c>
      <c r="T11" s="7">
        <f t="shared" si="4"/>
        <v>0</v>
      </c>
      <c r="U11" s="7">
        <f t="shared" si="4"/>
        <v>0</v>
      </c>
      <c r="V11" s="7">
        <f t="shared" si="4"/>
        <v>0</v>
      </c>
      <c r="W11" s="38">
        <f t="shared" si="4"/>
        <v>0</v>
      </c>
      <c r="X11" s="44">
        <f t="shared" si="1"/>
        <v>0</v>
      </c>
      <c r="Y11" s="40" t="e">
        <f t="shared" si="5"/>
        <v>#DIV/0!</v>
      </c>
    </row>
    <row r="12" spans="2:25" ht="12.75">
      <c r="B12" s="11"/>
      <c r="C12" s="8"/>
      <c r="D12" s="8"/>
      <c r="E12" s="8"/>
      <c r="F12" s="18">
        <f t="shared" si="2"/>
      </c>
      <c r="G12" s="12">
        <f>IF(B12="","",IF(AND(D12="yes",E12="yes"),Calculator!Y12,0))</f>
      </c>
      <c r="I12" s="10"/>
      <c r="J12" s="11"/>
      <c r="K12" s="20"/>
      <c r="L12" s="2">
        <f t="shared" si="3"/>
      </c>
      <c r="N12" s="37">
        <f t="shared" si="4"/>
        <v>0</v>
      </c>
      <c r="O12" s="7">
        <f t="shared" si="4"/>
        <v>0</v>
      </c>
      <c r="P12" s="7">
        <f t="shared" si="4"/>
        <v>0</v>
      </c>
      <c r="Q12" s="7">
        <f t="shared" si="4"/>
        <v>0</v>
      </c>
      <c r="R12" s="7">
        <f t="shared" si="4"/>
        <v>0</v>
      </c>
      <c r="S12" s="7">
        <f t="shared" si="4"/>
        <v>0</v>
      </c>
      <c r="T12" s="7">
        <f t="shared" si="4"/>
        <v>0</v>
      </c>
      <c r="U12" s="7">
        <f t="shared" si="4"/>
        <v>0</v>
      </c>
      <c r="V12" s="7">
        <f t="shared" si="4"/>
        <v>0</v>
      </c>
      <c r="W12" s="38">
        <f t="shared" si="4"/>
        <v>0</v>
      </c>
      <c r="X12" s="44">
        <f t="shared" si="1"/>
        <v>0</v>
      </c>
      <c r="Y12" s="40" t="e">
        <f t="shared" si="5"/>
        <v>#DIV/0!</v>
      </c>
    </row>
    <row r="13" spans="2:25" ht="12.75">
      <c r="B13" s="11"/>
      <c r="C13" s="8"/>
      <c r="D13" s="8"/>
      <c r="E13" s="8"/>
      <c r="F13" s="18">
        <f t="shared" si="2"/>
      </c>
      <c r="G13" s="12">
        <f>IF(B13="","",IF(AND(D13="yes",E13="yes"),Calculator!Y13,0))</f>
      </c>
      <c r="I13" s="10"/>
      <c r="J13" s="11"/>
      <c r="K13" s="20"/>
      <c r="L13" s="2">
        <f t="shared" si="3"/>
      </c>
      <c r="N13" s="37">
        <f t="shared" si="4"/>
        <v>0</v>
      </c>
      <c r="O13" s="7">
        <f t="shared" si="4"/>
        <v>0</v>
      </c>
      <c r="P13" s="7">
        <f t="shared" si="4"/>
        <v>0</v>
      </c>
      <c r="Q13" s="7">
        <f t="shared" si="4"/>
        <v>0</v>
      </c>
      <c r="R13" s="7">
        <f t="shared" si="4"/>
        <v>0</v>
      </c>
      <c r="S13" s="7">
        <f t="shared" si="4"/>
        <v>0</v>
      </c>
      <c r="T13" s="7">
        <f t="shared" si="4"/>
        <v>0</v>
      </c>
      <c r="U13" s="7">
        <f t="shared" si="4"/>
        <v>0</v>
      </c>
      <c r="V13" s="7">
        <f t="shared" si="4"/>
        <v>0</v>
      </c>
      <c r="W13" s="38">
        <f t="shared" si="4"/>
        <v>0</v>
      </c>
      <c r="X13" s="44">
        <f t="shared" si="1"/>
        <v>0</v>
      </c>
      <c r="Y13" s="40" t="e">
        <f t="shared" si="5"/>
        <v>#DIV/0!</v>
      </c>
    </row>
    <row r="14" spans="2:25" ht="12.75">
      <c r="B14" s="11"/>
      <c r="C14" s="8"/>
      <c r="D14" s="8"/>
      <c r="E14" s="8"/>
      <c r="F14" s="18">
        <f t="shared" si="2"/>
      </c>
      <c r="G14" s="12">
        <f>IF(B14="","",IF(AND(D14="yes",E14="yes"),Calculator!Y14,0))</f>
      </c>
      <c r="I14" s="10"/>
      <c r="J14" s="11"/>
      <c r="K14" s="20"/>
      <c r="L14" s="2">
        <f t="shared" si="3"/>
      </c>
      <c r="N14" s="37">
        <f t="shared" si="4"/>
        <v>0</v>
      </c>
      <c r="O14" s="7">
        <f t="shared" si="4"/>
        <v>0</v>
      </c>
      <c r="P14" s="7">
        <f t="shared" si="4"/>
        <v>0</v>
      </c>
      <c r="Q14" s="7">
        <f t="shared" si="4"/>
        <v>0</v>
      </c>
      <c r="R14" s="7">
        <f t="shared" si="4"/>
        <v>0</v>
      </c>
      <c r="S14" s="7">
        <f t="shared" si="4"/>
        <v>0</v>
      </c>
      <c r="T14" s="7">
        <f t="shared" si="4"/>
        <v>0</v>
      </c>
      <c r="U14" s="7">
        <f t="shared" si="4"/>
        <v>0</v>
      </c>
      <c r="V14" s="7">
        <f t="shared" si="4"/>
        <v>0</v>
      </c>
      <c r="W14" s="38">
        <f t="shared" si="4"/>
        <v>0</v>
      </c>
      <c r="X14" s="44">
        <f t="shared" si="1"/>
        <v>0</v>
      </c>
      <c r="Y14" s="40" t="e">
        <f t="shared" si="5"/>
        <v>#DIV/0!</v>
      </c>
    </row>
    <row r="15" spans="2:25" ht="12.75">
      <c r="B15" s="11"/>
      <c r="C15" s="8"/>
      <c r="D15" s="8"/>
      <c r="E15" s="8"/>
      <c r="F15" s="18">
        <f t="shared" si="2"/>
      </c>
      <c r="G15" s="12">
        <f>IF(B15="","",IF(AND(D15="yes",E15="yes"),Calculator!Y15,0))</f>
      </c>
      <c r="I15" s="10"/>
      <c r="J15" s="11"/>
      <c r="K15" s="20"/>
      <c r="L15" s="2">
        <f t="shared" si="3"/>
      </c>
      <c r="N15" s="37">
        <f t="shared" si="4"/>
        <v>0</v>
      </c>
      <c r="O15" s="7">
        <f t="shared" si="4"/>
        <v>0</v>
      </c>
      <c r="P15" s="7">
        <f t="shared" si="4"/>
        <v>0</v>
      </c>
      <c r="Q15" s="7">
        <f t="shared" si="4"/>
        <v>0</v>
      </c>
      <c r="R15" s="7">
        <f t="shared" si="4"/>
        <v>0</v>
      </c>
      <c r="S15" s="7">
        <f t="shared" si="4"/>
        <v>0</v>
      </c>
      <c r="T15" s="7">
        <f t="shared" si="4"/>
        <v>0</v>
      </c>
      <c r="U15" s="7">
        <f t="shared" si="4"/>
        <v>0</v>
      </c>
      <c r="V15" s="7">
        <f t="shared" si="4"/>
        <v>0</v>
      </c>
      <c r="W15" s="38">
        <f t="shared" si="4"/>
        <v>0</v>
      </c>
      <c r="X15" s="44">
        <f t="shared" si="1"/>
        <v>0</v>
      </c>
      <c r="Y15" s="40" t="e">
        <f t="shared" si="5"/>
        <v>#DIV/0!</v>
      </c>
    </row>
    <row r="16" spans="2:25" ht="13.5" thickBot="1">
      <c r="B16" s="11"/>
      <c r="C16" s="8"/>
      <c r="D16" s="8"/>
      <c r="E16" s="8"/>
      <c r="F16" s="18">
        <f t="shared" si="2"/>
      </c>
      <c r="G16" s="12">
        <f>IF(B16="","",IF(AND(D16="yes",E16="yes"),Calculator!Y16,0))</f>
      </c>
      <c r="I16" s="10"/>
      <c r="J16" s="11"/>
      <c r="K16" s="20"/>
      <c r="L16" s="2">
        <f t="shared" si="3"/>
      </c>
      <c r="N16" s="33">
        <f t="shared" si="4"/>
        <v>0</v>
      </c>
      <c r="O16" s="24">
        <f t="shared" si="4"/>
        <v>0</v>
      </c>
      <c r="P16" s="24">
        <f t="shared" si="4"/>
        <v>0</v>
      </c>
      <c r="Q16" s="24">
        <f t="shared" si="4"/>
        <v>0</v>
      </c>
      <c r="R16" s="24">
        <f t="shared" si="4"/>
        <v>0</v>
      </c>
      <c r="S16" s="24">
        <f t="shared" si="4"/>
        <v>0</v>
      </c>
      <c r="T16" s="24">
        <f t="shared" si="4"/>
        <v>0</v>
      </c>
      <c r="U16" s="24">
        <f t="shared" si="4"/>
        <v>0</v>
      </c>
      <c r="V16" s="24">
        <f t="shared" si="4"/>
        <v>0</v>
      </c>
      <c r="W16" s="34">
        <f t="shared" si="4"/>
        <v>0</v>
      </c>
      <c r="X16" s="45">
        <f t="shared" si="1"/>
        <v>0</v>
      </c>
      <c r="Y16" s="41" t="e">
        <f t="shared" si="5"/>
        <v>#DIV/0!</v>
      </c>
    </row>
    <row r="17" spans="2:12" ht="12.75">
      <c r="B17" s="26" t="s">
        <v>15</v>
      </c>
      <c r="C17" s="17">
        <f>COUNTIF(D7:D16,"=yes")</f>
        <v>0</v>
      </c>
      <c r="D17" s="27"/>
      <c r="E17" s="17"/>
      <c r="F17" s="30">
        <f>SUM(F7:F16)</f>
        <v>0</v>
      </c>
      <c r="G17" s="30">
        <f>SUM(G7:G16)</f>
        <v>0</v>
      </c>
      <c r="I17" s="1">
        <f>SUM(I7:I16)</f>
        <v>0</v>
      </c>
      <c r="J17" s="15" t="s">
        <v>7</v>
      </c>
      <c r="K17" s="17">
        <f>ELTotal</f>
        <v>0</v>
      </c>
      <c r="L17" s="5">
        <f>IF(IF(K18,K18,K17),VLOOKUP(IF(K18,K18,K17),XPTable,PartyLevel+2),0)</f>
        <v>0</v>
      </c>
    </row>
    <row r="18" spans="2:12" ht="13.5" thickBot="1">
      <c r="B18" s="28" t="s">
        <v>10</v>
      </c>
      <c r="C18" s="24">
        <f>IF(PartySize=0,0,INT(SUMIF(D7:D16,"=yes",C7:C16)/PartySize))</f>
        <v>0</v>
      </c>
      <c r="D18" s="29"/>
      <c r="E18" s="29"/>
      <c r="F18" s="6"/>
      <c r="G18" s="6"/>
      <c r="I18" s="21">
        <f>IF(PartySize=0,0,INT(LOG(PartySize/4,2)*2)+PartyLevel)</f>
        <v>0</v>
      </c>
      <c r="J18" s="16" t="s">
        <v>8</v>
      </c>
      <c r="K18" s="9"/>
      <c r="L18" s="6"/>
    </row>
    <row r="19" ht="12.75"/>
    <row r="20" ht="12.75"/>
    <row r="21" spans="2:12" ht="13.5">
      <c r="B21" s="52" t="s">
        <v>30</v>
      </c>
      <c r="C21" s="52"/>
      <c r="D21" s="52"/>
      <c r="E21" s="52"/>
      <c r="F21" s="52"/>
      <c r="G21" s="52"/>
      <c r="H21" s="52"/>
      <c r="I21" s="52"/>
      <c r="J21" s="51" t="s">
        <v>29</v>
      </c>
      <c r="K21" s="51"/>
      <c r="L21" s="51"/>
    </row>
    <row r="22" ht="12.75"/>
    <row r="23" spans="2:12" ht="12.75">
      <c r="B23" s="53" t="s">
        <v>33</v>
      </c>
      <c r="C23" s="53"/>
      <c r="D23" s="53"/>
      <c r="E23" s="53"/>
      <c r="F23" s="53"/>
      <c r="G23" s="53"/>
      <c r="H23" s="53"/>
      <c r="I23" s="53"/>
      <c r="J23" s="53"/>
      <c r="K23" s="53"/>
      <c r="L23" s="53"/>
    </row>
    <row r="24" ht="12.75"/>
    <row r="25" ht="12.75"/>
    <row r="26" ht="12.75"/>
    <row r="27" ht="12.75"/>
    <row r="28" ht="12.75"/>
    <row r="29" ht="12.75"/>
    <row r="30" ht="12.75"/>
    <row r="31" ht="12.75"/>
  </sheetData>
  <sheetProtection/>
  <mergeCells count="14">
    <mergeCell ref="C5:C6"/>
    <mergeCell ref="D5:E5"/>
    <mergeCell ref="I5:I6"/>
    <mergeCell ref="J5:J6"/>
    <mergeCell ref="K5:K6"/>
    <mergeCell ref="L5:L6"/>
    <mergeCell ref="J21:L21"/>
    <mergeCell ref="B21:I21"/>
    <mergeCell ref="B23:L23"/>
    <mergeCell ref="B2:L2"/>
    <mergeCell ref="B4:G4"/>
    <mergeCell ref="I4:L4"/>
    <mergeCell ref="F5:G5"/>
    <mergeCell ref="B5:B6"/>
  </mergeCells>
  <conditionalFormatting sqref="I7:K16 K18 B7:E16">
    <cfRule type="expression" priority="1" dxfId="0" stopIfTrue="1">
      <formula>NOT(ISBLANK(B7))</formula>
    </cfRule>
  </conditionalFormatting>
  <hyperlinks>
    <hyperlink ref="J21" r:id="rId1" display="stefan@zaister.de"/>
  </hyperlinks>
  <printOptions/>
  <pageMargins left="0.75" right="0.75" top="1" bottom="1" header="0.5" footer="0.5"/>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B2:Y25"/>
  <sheetViews>
    <sheetView zoomScalePageLayoutView="0" workbookViewId="0" topLeftCell="A1">
      <selection activeCell="F8" sqref="F8"/>
    </sheetView>
  </sheetViews>
  <sheetFormatPr defaultColWidth="9.140625" defaultRowHeight="12.75" outlineLevelCol="1"/>
  <cols>
    <col min="1" max="1" width="9.140625" style="4" customWidth="1"/>
    <col min="2" max="2" width="18.28125" style="4" customWidth="1"/>
    <col min="3" max="3" width="8.421875" style="4" bestFit="1" customWidth="1"/>
    <col min="4" max="7" width="7.7109375" style="4" customWidth="1"/>
    <col min="8" max="8" width="9.140625" style="4" customWidth="1"/>
    <col min="9" max="9" width="9.421875" style="4" bestFit="1" customWidth="1"/>
    <col min="10" max="10" width="24.7109375" style="4" customWidth="1"/>
    <col min="11" max="12" width="7.7109375" style="4" customWidth="1"/>
    <col min="13" max="13" width="9.140625" style="4" customWidth="1"/>
    <col min="14" max="25" width="0" style="4" hidden="1" customWidth="1" outlineLevel="1"/>
    <col min="26" max="26" width="9.140625" style="4" customWidth="1" collapsed="1"/>
    <col min="27" max="16384" width="9.140625" style="4" customWidth="1"/>
  </cols>
  <sheetData>
    <row r="1" ht="12.75"/>
    <row r="2" spans="2:12" ht="22.5">
      <c r="B2" s="54" t="s">
        <v>9</v>
      </c>
      <c r="C2" s="54"/>
      <c r="D2" s="54"/>
      <c r="E2" s="54"/>
      <c r="F2" s="54"/>
      <c r="G2" s="54"/>
      <c r="H2" s="54"/>
      <c r="I2" s="54"/>
      <c r="J2" s="54"/>
      <c r="K2" s="54"/>
      <c r="L2" s="54"/>
    </row>
    <row r="3" spans="2:12" ht="23.25" thickBot="1">
      <c r="B3" s="19"/>
      <c r="C3" s="19"/>
      <c r="D3" s="19"/>
      <c r="E3" s="19"/>
      <c r="F3" s="19"/>
      <c r="G3" s="19"/>
      <c r="H3" s="19"/>
      <c r="I3" s="19"/>
      <c r="J3" s="19"/>
      <c r="K3" s="19"/>
      <c r="L3" s="19"/>
    </row>
    <row r="4" spans="2:25" ht="15.75" thickBot="1">
      <c r="B4" s="55" t="s">
        <v>0</v>
      </c>
      <c r="C4" s="56"/>
      <c r="D4" s="56"/>
      <c r="E4" s="56"/>
      <c r="F4" s="56"/>
      <c r="G4" s="57"/>
      <c r="I4" s="55" t="s">
        <v>16</v>
      </c>
      <c r="J4" s="58"/>
      <c r="K4" s="58"/>
      <c r="L4" s="59"/>
      <c r="N4" s="35">
        <f>I7</f>
        <v>1</v>
      </c>
      <c r="O4" s="17">
        <f>I8</f>
        <v>1</v>
      </c>
      <c r="P4" s="17">
        <f>I9</f>
        <v>4</v>
      </c>
      <c r="Q4" s="17">
        <f>I10</f>
        <v>5</v>
      </c>
      <c r="R4" s="17">
        <f>I11</f>
        <v>12</v>
      </c>
      <c r="S4" s="17">
        <f>I12</f>
        <v>0</v>
      </c>
      <c r="T4" s="17">
        <f>I13</f>
        <v>0</v>
      </c>
      <c r="U4" s="17">
        <f>I14</f>
        <v>0</v>
      </c>
      <c r="V4" s="17">
        <f>I15</f>
        <v>0</v>
      </c>
      <c r="W4" s="36">
        <f>I16</f>
        <v>0</v>
      </c>
      <c r="X4" s="1">
        <f>2*LOG(X6,2)+1</f>
        <v>10.312215049494995</v>
      </c>
      <c r="Y4" s="3"/>
    </row>
    <row r="5" spans="2:25" ht="12.75">
      <c r="B5" s="62" t="s">
        <v>1</v>
      </c>
      <c r="C5" s="64" t="s">
        <v>2</v>
      </c>
      <c r="D5" s="64" t="s">
        <v>31</v>
      </c>
      <c r="E5" s="47"/>
      <c r="F5" s="60" t="s">
        <v>5</v>
      </c>
      <c r="G5" s="61"/>
      <c r="I5" s="66" t="s">
        <v>4</v>
      </c>
      <c r="J5" s="68" t="s">
        <v>17</v>
      </c>
      <c r="K5" s="47" t="s">
        <v>3</v>
      </c>
      <c r="L5" s="49" t="s">
        <v>5</v>
      </c>
      <c r="N5" s="35">
        <f>K7</f>
        <v>5</v>
      </c>
      <c r="O5" s="17">
        <f>K8</f>
        <v>4</v>
      </c>
      <c r="P5" s="17">
        <f>K9</f>
        <v>2</v>
      </c>
      <c r="Q5" s="17">
        <f>K10</f>
        <v>2</v>
      </c>
      <c r="R5" s="17">
        <f>K11</f>
        <v>0.5</v>
      </c>
      <c r="S5" s="17">
        <f>K12</f>
        <v>0</v>
      </c>
      <c r="T5" s="17">
        <f>K13</f>
        <v>0</v>
      </c>
      <c r="U5" s="17">
        <f>K14</f>
        <v>0</v>
      </c>
      <c r="V5" s="17">
        <f>K15</f>
        <v>0</v>
      </c>
      <c r="W5" s="36">
        <f>K16</f>
        <v>0</v>
      </c>
      <c r="X5" s="31">
        <f>IF(X6&gt;1,INT(2*LOG(X6,2)+1),X6)</f>
        <v>10</v>
      </c>
      <c r="Y5" s="3"/>
    </row>
    <row r="6" spans="2:25" ht="13.5" thickBot="1">
      <c r="B6" s="63"/>
      <c r="C6" s="65"/>
      <c r="D6" s="22" t="s">
        <v>12</v>
      </c>
      <c r="E6" s="23" t="s">
        <v>11</v>
      </c>
      <c r="F6" s="14" t="s">
        <v>13</v>
      </c>
      <c r="G6" s="13" t="s">
        <v>14</v>
      </c>
      <c r="I6" s="67"/>
      <c r="J6" s="69"/>
      <c r="K6" s="48"/>
      <c r="L6" s="50"/>
      <c r="N6" s="37">
        <f aca="true" t="shared" si="0" ref="N6:W6">IF(N4&gt;0,IF(N5&lt;1,POWER(2,(N4*N5-1)/2),POWER(2,(N5-1)/2)*N4),0)</f>
        <v>4</v>
      </c>
      <c r="O6" s="7">
        <f t="shared" si="0"/>
        <v>2.82842712474619</v>
      </c>
      <c r="P6" s="7">
        <f t="shared" si="0"/>
        <v>5.656854249492381</v>
      </c>
      <c r="Q6" s="7">
        <f t="shared" si="0"/>
        <v>7.0710678118654755</v>
      </c>
      <c r="R6" s="7">
        <f t="shared" si="0"/>
        <v>5.656854249492381</v>
      </c>
      <c r="S6" s="7">
        <f t="shared" si="0"/>
        <v>0</v>
      </c>
      <c r="T6" s="7">
        <f t="shared" si="0"/>
        <v>0</v>
      </c>
      <c r="U6" s="7">
        <f t="shared" si="0"/>
        <v>0</v>
      </c>
      <c r="V6" s="7">
        <f t="shared" si="0"/>
        <v>0</v>
      </c>
      <c r="W6" s="38">
        <f t="shared" si="0"/>
        <v>0</v>
      </c>
      <c r="X6" s="32">
        <f aca="true" t="shared" si="1" ref="X6:X16">SUM(N6:W6)</f>
        <v>25.213203435596427</v>
      </c>
      <c r="Y6" s="25"/>
    </row>
    <row r="7" spans="2:25" ht="12.75">
      <c r="B7" s="11" t="s">
        <v>19</v>
      </c>
      <c r="C7" s="8">
        <v>8</v>
      </c>
      <c r="D7" s="8" t="s">
        <v>6</v>
      </c>
      <c r="E7" s="8" t="s">
        <v>6</v>
      </c>
      <c r="F7" s="18">
        <f aca="true" t="shared" si="2" ref="F7:F16">IF(B7="","",IF(AND(D7="yes",E7="yes"),INT(XPTotal/PartySize),0))</f>
        <v>1800</v>
      </c>
      <c r="G7" s="30">
        <f>IF(B7="","",IF(AND(D7="yes",E7="yes"),Example!Y7,0))</f>
        <v>1325</v>
      </c>
      <c r="I7" s="10">
        <v>1</v>
      </c>
      <c r="J7" s="11" t="s">
        <v>26</v>
      </c>
      <c r="K7" s="20">
        <v>5</v>
      </c>
      <c r="L7" s="2">
        <f>IF(K7,VLOOKUP(K7,XPTable,PartyLevel+2),"")</f>
        <v>1200</v>
      </c>
      <c r="N7" s="35">
        <f>VLOOKUP(N$5,XPTable,$C7+2)*N$4</f>
        <v>800</v>
      </c>
      <c r="O7" s="17">
        <f aca="true" t="shared" si="3" ref="O7:W16">VLOOKUP(O$5,XPTable,$C7+2)*O$4</f>
        <v>600</v>
      </c>
      <c r="P7" s="17">
        <f t="shared" si="3"/>
        <v>1200</v>
      </c>
      <c r="Q7" s="17">
        <f t="shared" si="3"/>
        <v>1500</v>
      </c>
      <c r="R7" s="17">
        <f t="shared" si="3"/>
        <v>1200</v>
      </c>
      <c r="S7" s="17">
        <f t="shared" si="3"/>
        <v>0</v>
      </c>
      <c r="T7" s="17">
        <f t="shared" si="3"/>
        <v>0</v>
      </c>
      <c r="U7" s="17">
        <f t="shared" si="3"/>
        <v>0</v>
      </c>
      <c r="V7" s="17">
        <f t="shared" si="3"/>
        <v>0</v>
      </c>
      <c r="W7" s="36">
        <f t="shared" si="3"/>
        <v>0</v>
      </c>
      <c r="X7" s="43">
        <f t="shared" si="1"/>
        <v>5300</v>
      </c>
      <c r="Y7" s="39">
        <f aca="true" t="shared" si="4" ref="Y7:Y16">INT(X7/PartySize)</f>
        <v>1325</v>
      </c>
    </row>
    <row r="8" spans="2:25" ht="12.75">
      <c r="B8" s="11" t="s">
        <v>18</v>
      </c>
      <c r="C8" s="8">
        <v>6</v>
      </c>
      <c r="D8" s="8" t="s">
        <v>6</v>
      </c>
      <c r="E8" s="8"/>
      <c r="F8" s="18">
        <f t="shared" si="2"/>
        <v>0</v>
      </c>
      <c r="G8" s="12">
        <f>IF(B8="","",IF(AND(D8="yes",E8="yes"),Example!Y8,0))</f>
        <v>0</v>
      </c>
      <c r="I8" s="10">
        <v>1</v>
      </c>
      <c r="J8" s="11" t="s">
        <v>25</v>
      </c>
      <c r="K8" s="20">
        <v>4</v>
      </c>
      <c r="L8" s="2">
        <f aca="true" t="shared" si="5" ref="L8:L16">IF(K8,VLOOKUP(K8,XPTable,PartyLevel+2),"")</f>
        <v>900</v>
      </c>
      <c r="N8" s="37">
        <f aca="true" t="shared" si="6" ref="N8:N16">VLOOKUP(N$5,XPTable,$C8+2)*N$4</f>
        <v>1200</v>
      </c>
      <c r="O8" s="7">
        <f t="shared" si="3"/>
        <v>900</v>
      </c>
      <c r="P8" s="7">
        <f t="shared" si="3"/>
        <v>1800</v>
      </c>
      <c r="Q8" s="7">
        <f t="shared" si="3"/>
        <v>2250</v>
      </c>
      <c r="R8" s="7">
        <f t="shared" si="3"/>
        <v>1800</v>
      </c>
      <c r="S8" s="7">
        <f t="shared" si="3"/>
        <v>0</v>
      </c>
      <c r="T8" s="7">
        <f t="shared" si="3"/>
        <v>0</v>
      </c>
      <c r="U8" s="7">
        <f t="shared" si="3"/>
        <v>0</v>
      </c>
      <c r="V8" s="7">
        <f t="shared" si="3"/>
        <v>0</v>
      </c>
      <c r="W8" s="38">
        <f t="shared" si="3"/>
        <v>0</v>
      </c>
      <c r="X8" s="44">
        <f t="shared" si="1"/>
        <v>7950</v>
      </c>
      <c r="Y8" s="40">
        <f t="shared" si="4"/>
        <v>1987</v>
      </c>
    </row>
    <row r="9" spans="2:25" ht="12.75">
      <c r="B9" s="11" t="s">
        <v>21</v>
      </c>
      <c r="C9" s="8">
        <v>6</v>
      </c>
      <c r="D9" s="8" t="s">
        <v>6</v>
      </c>
      <c r="E9" s="8" t="s">
        <v>6</v>
      </c>
      <c r="F9" s="18">
        <f t="shared" si="2"/>
        <v>1800</v>
      </c>
      <c r="G9" s="12">
        <f>IF(B9="","",IF(AND(D9="yes",E9="yes"),Example!Y9,0))</f>
        <v>1987</v>
      </c>
      <c r="I9" s="10">
        <v>4</v>
      </c>
      <c r="J9" s="11" t="s">
        <v>23</v>
      </c>
      <c r="K9" s="20">
        <v>2</v>
      </c>
      <c r="L9" s="2">
        <f t="shared" si="5"/>
        <v>450</v>
      </c>
      <c r="N9" s="37">
        <f t="shared" si="6"/>
        <v>1200</v>
      </c>
      <c r="O9" s="7">
        <f t="shared" si="3"/>
        <v>900</v>
      </c>
      <c r="P9" s="7">
        <f t="shared" si="3"/>
        <v>1800</v>
      </c>
      <c r="Q9" s="7">
        <f t="shared" si="3"/>
        <v>2250</v>
      </c>
      <c r="R9" s="7">
        <f t="shared" si="3"/>
        <v>1800</v>
      </c>
      <c r="S9" s="7">
        <f t="shared" si="3"/>
        <v>0</v>
      </c>
      <c r="T9" s="7">
        <f t="shared" si="3"/>
        <v>0</v>
      </c>
      <c r="U9" s="7">
        <f t="shared" si="3"/>
        <v>0</v>
      </c>
      <c r="V9" s="7">
        <f t="shared" si="3"/>
        <v>0</v>
      </c>
      <c r="W9" s="38">
        <f t="shared" si="3"/>
        <v>0</v>
      </c>
      <c r="X9" s="44">
        <f t="shared" si="1"/>
        <v>7950</v>
      </c>
      <c r="Y9" s="40">
        <f t="shared" si="4"/>
        <v>1987</v>
      </c>
    </row>
    <row r="10" spans="2:25" ht="12.75">
      <c r="B10" s="11" t="s">
        <v>20</v>
      </c>
      <c r="C10" s="8">
        <v>5</v>
      </c>
      <c r="D10" s="8"/>
      <c r="E10" s="8"/>
      <c r="F10" s="18">
        <f t="shared" si="2"/>
        <v>0</v>
      </c>
      <c r="G10" s="12">
        <f>IF(B10="","",IF(AND(D10="yes",E10="yes"),Example!Y10,0))</f>
        <v>0</v>
      </c>
      <c r="I10" s="10">
        <v>5</v>
      </c>
      <c r="J10" s="11" t="s">
        <v>24</v>
      </c>
      <c r="K10" s="20">
        <v>2</v>
      </c>
      <c r="L10" s="2">
        <f t="shared" si="5"/>
        <v>450</v>
      </c>
      <c r="N10" s="37">
        <f t="shared" si="6"/>
        <v>1500</v>
      </c>
      <c r="O10" s="7">
        <f t="shared" si="3"/>
        <v>1000</v>
      </c>
      <c r="P10" s="7">
        <f t="shared" si="3"/>
        <v>2000</v>
      </c>
      <c r="Q10" s="7">
        <f t="shared" si="3"/>
        <v>2500</v>
      </c>
      <c r="R10" s="7">
        <f t="shared" si="3"/>
        <v>1800</v>
      </c>
      <c r="S10" s="7">
        <f t="shared" si="3"/>
        <v>0</v>
      </c>
      <c r="T10" s="7">
        <f t="shared" si="3"/>
        <v>0</v>
      </c>
      <c r="U10" s="7">
        <f t="shared" si="3"/>
        <v>0</v>
      </c>
      <c r="V10" s="7">
        <f t="shared" si="3"/>
        <v>0</v>
      </c>
      <c r="W10" s="38">
        <f t="shared" si="3"/>
        <v>0</v>
      </c>
      <c r="X10" s="44">
        <f t="shared" si="1"/>
        <v>8800</v>
      </c>
      <c r="Y10" s="40">
        <f t="shared" si="4"/>
        <v>2200</v>
      </c>
    </row>
    <row r="11" spans="2:25" ht="12.75">
      <c r="B11" s="11" t="s">
        <v>27</v>
      </c>
      <c r="C11" s="8">
        <v>5</v>
      </c>
      <c r="D11" s="8" t="s">
        <v>6</v>
      </c>
      <c r="E11" s="8" t="s">
        <v>6</v>
      </c>
      <c r="F11" s="18">
        <f t="shared" si="2"/>
        <v>1800</v>
      </c>
      <c r="G11" s="12">
        <f>IF(B11="","",IF(AND(D11="yes",E11="yes"),Example!Y11,0))</f>
        <v>2200</v>
      </c>
      <c r="I11" s="10">
        <v>12</v>
      </c>
      <c r="J11" s="11" t="s">
        <v>22</v>
      </c>
      <c r="K11" s="20">
        <v>0.5</v>
      </c>
      <c r="L11" s="2">
        <f t="shared" si="5"/>
        <v>150</v>
      </c>
      <c r="N11" s="37">
        <f t="shared" si="6"/>
        <v>1500</v>
      </c>
      <c r="O11" s="7">
        <f t="shared" si="3"/>
        <v>1000</v>
      </c>
      <c r="P11" s="7">
        <f t="shared" si="3"/>
        <v>2000</v>
      </c>
      <c r="Q11" s="7">
        <f t="shared" si="3"/>
        <v>2500</v>
      </c>
      <c r="R11" s="7">
        <f t="shared" si="3"/>
        <v>1800</v>
      </c>
      <c r="S11" s="7">
        <f t="shared" si="3"/>
        <v>0</v>
      </c>
      <c r="T11" s="7">
        <f t="shared" si="3"/>
        <v>0</v>
      </c>
      <c r="U11" s="7">
        <f t="shared" si="3"/>
        <v>0</v>
      </c>
      <c r="V11" s="7">
        <f t="shared" si="3"/>
        <v>0</v>
      </c>
      <c r="W11" s="38">
        <f t="shared" si="3"/>
        <v>0</v>
      </c>
      <c r="X11" s="44">
        <f t="shared" si="1"/>
        <v>8800</v>
      </c>
      <c r="Y11" s="40">
        <f t="shared" si="4"/>
        <v>2200</v>
      </c>
    </row>
    <row r="12" spans="2:25" ht="12.75">
      <c r="B12" s="11"/>
      <c r="C12" s="8"/>
      <c r="D12" s="8"/>
      <c r="E12" s="8"/>
      <c r="F12" s="18">
        <f t="shared" si="2"/>
      </c>
      <c r="G12" s="12">
        <f>IF(B12="","",IF(AND(D12="yes",E12="yes"),Example!Y12,0))</f>
      </c>
      <c r="I12" s="10"/>
      <c r="J12" s="11"/>
      <c r="K12" s="20"/>
      <c r="L12" s="2">
        <f t="shared" si="5"/>
      </c>
      <c r="N12" s="37">
        <f t="shared" si="6"/>
        <v>0</v>
      </c>
      <c r="O12" s="7">
        <f t="shared" si="3"/>
        <v>0</v>
      </c>
      <c r="P12" s="7">
        <f t="shared" si="3"/>
        <v>0</v>
      </c>
      <c r="Q12" s="7">
        <f t="shared" si="3"/>
        <v>0</v>
      </c>
      <c r="R12" s="7">
        <f t="shared" si="3"/>
        <v>0</v>
      </c>
      <c r="S12" s="7">
        <f t="shared" si="3"/>
        <v>0</v>
      </c>
      <c r="T12" s="7">
        <f t="shared" si="3"/>
        <v>0</v>
      </c>
      <c r="U12" s="7">
        <f t="shared" si="3"/>
        <v>0</v>
      </c>
      <c r="V12" s="7">
        <f t="shared" si="3"/>
        <v>0</v>
      </c>
      <c r="W12" s="38">
        <f t="shared" si="3"/>
        <v>0</v>
      </c>
      <c r="X12" s="44">
        <f t="shared" si="1"/>
        <v>0</v>
      </c>
      <c r="Y12" s="40">
        <f t="shared" si="4"/>
        <v>0</v>
      </c>
    </row>
    <row r="13" spans="2:25" ht="12.75">
      <c r="B13" s="11"/>
      <c r="C13" s="8"/>
      <c r="D13" s="8"/>
      <c r="E13" s="8"/>
      <c r="F13" s="18">
        <f t="shared" si="2"/>
      </c>
      <c r="G13" s="12">
        <f>IF(B13="","",IF(AND(D13="yes",E13="yes"),Example!Y13,0))</f>
      </c>
      <c r="I13" s="10"/>
      <c r="J13" s="11"/>
      <c r="K13" s="20"/>
      <c r="L13" s="2">
        <f t="shared" si="5"/>
      </c>
      <c r="N13" s="37">
        <f t="shared" si="6"/>
        <v>0</v>
      </c>
      <c r="O13" s="7">
        <f t="shared" si="3"/>
        <v>0</v>
      </c>
      <c r="P13" s="7">
        <f t="shared" si="3"/>
        <v>0</v>
      </c>
      <c r="Q13" s="7">
        <f t="shared" si="3"/>
        <v>0</v>
      </c>
      <c r="R13" s="7">
        <f t="shared" si="3"/>
        <v>0</v>
      </c>
      <c r="S13" s="7">
        <f t="shared" si="3"/>
        <v>0</v>
      </c>
      <c r="T13" s="7">
        <f t="shared" si="3"/>
        <v>0</v>
      </c>
      <c r="U13" s="7">
        <f t="shared" si="3"/>
        <v>0</v>
      </c>
      <c r="V13" s="7">
        <f t="shared" si="3"/>
        <v>0</v>
      </c>
      <c r="W13" s="38">
        <f t="shared" si="3"/>
        <v>0</v>
      </c>
      <c r="X13" s="44">
        <f t="shared" si="1"/>
        <v>0</v>
      </c>
      <c r="Y13" s="40">
        <f t="shared" si="4"/>
        <v>0</v>
      </c>
    </row>
    <row r="14" spans="2:25" ht="12.75">
      <c r="B14" s="11"/>
      <c r="C14" s="8"/>
      <c r="D14" s="8"/>
      <c r="E14" s="8"/>
      <c r="F14" s="18">
        <f t="shared" si="2"/>
      </c>
      <c r="G14" s="12">
        <f>IF(B14="","",IF(AND(D14="yes",E14="yes"),Example!Y14,0))</f>
      </c>
      <c r="I14" s="10"/>
      <c r="J14" s="11"/>
      <c r="K14" s="20"/>
      <c r="L14" s="2">
        <f t="shared" si="5"/>
      </c>
      <c r="N14" s="37">
        <f t="shared" si="6"/>
        <v>0</v>
      </c>
      <c r="O14" s="7">
        <f t="shared" si="3"/>
        <v>0</v>
      </c>
      <c r="P14" s="7">
        <f t="shared" si="3"/>
        <v>0</v>
      </c>
      <c r="Q14" s="7">
        <f t="shared" si="3"/>
        <v>0</v>
      </c>
      <c r="R14" s="7">
        <f t="shared" si="3"/>
        <v>0</v>
      </c>
      <c r="S14" s="7">
        <f t="shared" si="3"/>
        <v>0</v>
      </c>
      <c r="T14" s="7">
        <f t="shared" si="3"/>
        <v>0</v>
      </c>
      <c r="U14" s="7">
        <f t="shared" si="3"/>
        <v>0</v>
      </c>
      <c r="V14" s="7">
        <f t="shared" si="3"/>
        <v>0</v>
      </c>
      <c r="W14" s="38">
        <f t="shared" si="3"/>
        <v>0</v>
      </c>
      <c r="X14" s="44">
        <f t="shared" si="1"/>
        <v>0</v>
      </c>
      <c r="Y14" s="40">
        <f t="shared" si="4"/>
        <v>0</v>
      </c>
    </row>
    <row r="15" spans="2:25" ht="12.75">
      <c r="B15" s="11"/>
      <c r="C15" s="8"/>
      <c r="D15" s="8"/>
      <c r="E15" s="8"/>
      <c r="F15" s="18">
        <f t="shared" si="2"/>
      </c>
      <c r="G15" s="12">
        <f>IF(B15="","",IF(AND(D15="yes",E15="yes"),Example!Y15,0))</f>
      </c>
      <c r="I15" s="10"/>
      <c r="J15" s="11"/>
      <c r="K15" s="20"/>
      <c r="L15" s="2">
        <f t="shared" si="5"/>
      </c>
      <c r="N15" s="37">
        <f t="shared" si="6"/>
        <v>0</v>
      </c>
      <c r="O15" s="7">
        <f t="shared" si="3"/>
        <v>0</v>
      </c>
      <c r="P15" s="7">
        <f t="shared" si="3"/>
        <v>0</v>
      </c>
      <c r="Q15" s="7">
        <f t="shared" si="3"/>
        <v>0</v>
      </c>
      <c r="R15" s="7">
        <f t="shared" si="3"/>
        <v>0</v>
      </c>
      <c r="S15" s="7">
        <f t="shared" si="3"/>
        <v>0</v>
      </c>
      <c r="T15" s="7">
        <f t="shared" si="3"/>
        <v>0</v>
      </c>
      <c r="U15" s="7">
        <f t="shared" si="3"/>
        <v>0</v>
      </c>
      <c r="V15" s="7">
        <f t="shared" si="3"/>
        <v>0</v>
      </c>
      <c r="W15" s="38">
        <f t="shared" si="3"/>
        <v>0</v>
      </c>
      <c r="X15" s="44">
        <f t="shared" si="1"/>
        <v>0</v>
      </c>
      <c r="Y15" s="40">
        <f t="shared" si="4"/>
        <v>0</v>
      </c>
    </row>
    <row r="16" spans="2:25" ht="13.5" thickBot="1">
      <c r="B16" s="11"/>
      <c r="C16" s="8"/>
      <c r="D16" s="8"/>
      <c r="E16" s="8"/>
      <c r="F16" s="18">
        <f t="shared" si="2"/>
      </c>
      <c r="G16" s="12">
        <f>IF(B16="","",IF(AND(D16="yes",E16="yes"),Example!Y16,0))</f>
      </c>
      <c r="I16" s="10"/>
      <c r="J16" s="11"/>
      <c r="K16" s="20"/>
      <c r="L16" s="2">
        <f t="shared" si="5"/>
      </c>
      <c r="N16" s="33">
        <f t="shared" si="6"/>
        <v>0</v>
      </c>
      <c r="O16" s="24">
        <f t="shared" si="3"/>
        <v>0</v>
      </c>
      <c r="P16" s="24">
        <f t="shared" si="3"/>
        <v>0</v>
      </c>
      <c r="Q16" s="24">
        <f t="shared" si="3"/>
        <v>0</v>
      </c>
      <c r="R16" s="24">
        <f t="shared" si="3"/>
        <v>0</v>
      </c>
      <c r="S16" s="24">
        <f t="shared" si="3"/>
        <v>0</v>
      </c>
      <c r="T16" s="24">
        <f t="shared" si="3"/>
        <v>0</v>
      </c>
      <c r="U16" s="24">
        <f t="shared" si="3"/>
        <v>0</v>
      </c>
      <c r="V16" s="24">
        <f t="shared" si="3"/>
        <v>0</v>
      </c>
      <c r="W16" s="34">
        <f t="shared" si="3"/>
        <v>0</v>
      </c>
      <c r="X16" s="45">
        <f t="shared" si="1"/>
        <v>0</v>
      </c>
      <c r="Y16" s="41">
        <f t="shared" si="4"/>
        <v>0</v>
      </c>
    </row>
    <row r="17" spans="2:12" ht="12.75">
      <c r="B17" s="26" t="s">
        <v>15</v>
      </c>
      <c r="C17" s="17">
        <f>COUNTIF(D7:D16,"=yes")</f>
        <v>4</v>
      </c>
      <c r="D17" s="27"/>
      <c r="E17" s="17"/>
      <c r="F17" s="30">
        <f>SUM(F7:F16)</f>
        <v>5400</v>
      </c>
      <c r="G17" s="30">
        <f>SUM(G7:G16)</f>
        <v>5512</v>
      </c>
      <c r="I17" s="1">
        <f>SUM(I7:I16)</f>
        <v>23</v>
      </c>
      <c r="J17" s="15" t="s">
        <v>7</v>
      </c>
      <c r="K17" s="17">
        <f>ELTotal</f>
        <v>10</v>
      </c>
      <c r="L17" s="5">
        <f>IF(IF(K18,K18,K17),VLOOKUP(IF(K18,K18,K17),XPTable,PartyLevel+2),0)</f>
        <v>7200</v>
      </c>
    </row>
    <row r="18" spans="2:12" ht="13.5" thickBot="1">
      <c r="B18" s="28" t="s">
        <v>10</v>
      </c>
      <c r="C18" s="24">
        <f>IF(PartySize=0,0,INT(SUMIF(D7:D16,"=yes",C7:C16)/PartySize))</f>
        <v>6</v>
      </c>
      <c r="D18" s="29"/>
      <c r="E18" s="29"/>
      <c r="F18" s="6"/>
      <c r="G18" s="6"/>
      <c r="I18" s="21">
        <f>IF(PartySize=0,0,INT(LOG(PartySize/4,2)*2)+PartyLevel)</f>
        <v>6</v>
      </c>
      <c r="J18" s="16" t="s">
        <v>8</v>
      </c>
      <c r="K18" s="9"/>
      <c r="L18" s="6"/>
    </row>
    <row r="19" ht="12.75"/>
    <row r="20" ht="12.75">
      <c r="B20" s="42" t="s">
        <v>32</v>
      </c>
    </row>
    <row r="21" spans="2:12" ht="168.75" customHeight="1">
      <c r="B21" s="70" t="s">
        <v>28</v>
      </c>
      <c r="C21" s="70"/>
      <c r="D21" s="70"/>
      <c r="E21" s="70"/>
      <c r="F21" s="70"/>
      <c r="G21" s="70"/>
      <c r="H21" s="70"/>
      <c r="I21" s="70"/>
      <c r="J21" s="70"/>
      <c r="K21" s="70"/>
      <c r="L21" s="70"/>
    </row>
    <row r="23" spans="2:12" ht="13.5">
      <c r="B23" s="52" t="s">
        <v>30</v>
      </c>
      <c r="C23" s="52"/>
      <c r="D23" s="52"/>
      <c r="E23" s="52"/>
      <c r="F23" s="52"/>
      <c r="G23" s="52"/>
      <c r="H23" s="52"/>
      <c r="I23" s="52"/>
      <c r="J23" s="51" t="s">
        <v>29</v>
      </c>
      <c r="K23" s="51"/>
      <c r="L23" s="51"/>
    </row>
    <row r="25" spans="2:12" ht="12.75">
      <c r="B25" s="53" t="s">
        <v>33</v>
      </c>
      <c r="C25" s="53"/>
      <c r="D25" s="53"/>
      <c r="E25" s="53"/>
      <c r="F25" s="53"/>
      <c r="G25" s="53"/>
      <c r="H25" s="53"/>
      <c r="I25" s="53"/>
      <c r="J25" s="53"/>
      <c r="K25" s="53"/>
      <c r="L25" s="53"/>
    </row>
  </sheetData>
  <sheetProtection/>
  <mergeCells count="15">
    <mergeCell ref="K5:K6"/>
    <mergeCell ref="L5:L6"/>
    <mergeCell ref="B21:L21"/>
    <mergeCell ref="J23:L23"/>
    <mergeCell ref="B23:I23"/>
    <mergeCell ref="B25:L25"/>
    <mergeCell ref="B2:L2"/>
    <mergeCell ref="B4:G4"/>
    <mergeCell ref="I4:L4"/>
    <mergeCell ref="F5:G5"/>
    <mergeCell ref="B5:B6"/>
    <mergeCell ref="C5:C6"/>
    <mergeCell ref="D5:E5"/>
    <mergeCell ref="I5:I6"/>
    <mergeCell ref="J5:J6"/>
  </mergeCells>
  <conditionalFormatting sqref="I7:K16 K18 B7:E16">
    <cfRule type="expression" priority="1" dxfId="0" stopIfTrue="1">
      <formula>NOT(ISBLANK(B7))</formula>
    </cfRule>
  </conditionalFormatting>
  <hyperlinks>
    <hyperlink ref="J23" r:id="rId1" display="stefan@zaister.de"/>
  </hyperlinks>
  <printOptions/>
  <pageMargins left="0.75" right="0.75" top="1" bottom="1" header="0.5" footer="0.5"/>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140625" defaultRowHeight="12.75"/>
  <sheetData>
    <row r="1" spans="2:22" ht="12.75">
      <c r="B1">
        <v>0</v>
      </c>
      <c r="C1">
        <v>1</v>
      </c>
      <c r="D1">
        <v>2</v>
      </c>
      <c r="E1">
        <v>3</v>
      </c>
      <c r="F1">
        <v>4</v>
      </c>
      <c r="G1">
        <v>5</v>
      </c>
      <c r="H1">
        <v>6</v>
      </c>
      <c r="I1">
        <v>7</v>
      </c>
      <c r="J1">
        <v>8</v>
      </c>
      <c r="K1">
        <v>9</v>
      </c>
      <c r="L1">
        <v>10</v>
      </c>
      <c r="M1">
        <v>11</v>
      </c>
      <c r="N1">
        <v>12</v>
      </c>
      <c r="O1">
        <v>13</v>
      </c>
      <c r="P1">
        <v>14</v>
      </c>
      <c r="Q1">
        <v>15</v>
      </c>
      <c r="R1">
        <v>16</v>
      </c>
      <c r="S1">
        <v>17</v>
      </c>
      <c r="T1">
        <v>18</v>
      </c>
      <c r="U1">
        <v>19</v>
      </c>
      <c r="V1">
        <v>20</v>
      </c>
    </row>
    <row r="2" spans="1:22" ht="12.75">
      <c r="A2">
        <v>0</v>
      </c>
      <c r="B2">
        <v>0</v>
      </c>
      <c r="C2">
        <v>0</v>
      </c>
      <c r="D2">
        <v>0</v>
      </c>
      <c r="E2">
        <v>0</v>
      </c>
      <c r="F2">
        <v>0</v>
      </c>
      <c r="G2">
        <v>0</v>
      </c>
      <c r="H2">
        <v>0</v>
      </c>
      <c r="I2">
        <v>0</v>
      </c>
      <c r="J2">
        <v>0</v>
      </c>
      <c r="K2">
        <v>0</v>
      </c>
      <c r="L2">
        <v>0</v>
      </c>
      <c r="M2">
        <v>0</v>
      </c>
      <c r="N2">
        <v>0</v>
      </c>
      <c r="O2">
        <v>0</v>
      </c>
      <c r="P2">
        <v>0</v>
      </c>
      <c r="Q2">
        <v>0</v>
      </c>
      <c r="R2">
        <v>0</v>
      </c>
      <c r="S2">
        <v>0</v>
      </c>
      <c r="T2">
        <v>0</v>
      </c>
      <c r="U2">
        <v>0</v>
      </c>
      <c r="V2" s="46">
        <v>0</v>
      </c>
    </row>
    <row r="3" spans="1:22" ht="12.75">
      <c r="A3">
        <v>0.125</v>
      </c>
      <c r="B3">
        <f aca="true" t="shared" si="0" ref="B3:J12">ROUND($A3*B$13,0)</f>
        <v>0</v>
      </c>
      <c r="C3">
        <f t="shared" si="0"/>
        <v>38</v>
      </c>
      <c r="D3">
        <f t="shared" si="0"/>
        <v>38</v>
      </c>
      <c r="E3">
        <f t="shared" si="0"/>
        <v>38</v>
      </c>
      <c r="F3">
        <f t="shared" si="0"/>
        <v>38</v>
      </c>
      <c r="G3">
        <f t="shared" si="0"/>
        <v>38</v>
      </c>
      <c r="H3">
        <f t="shared" si="0"/>
        <v>38</v>
      </c>
      <c r="I3">
        <f t="shared" si="0"/>
        <v>33</v>
      </c>
      <c r="J3">
        <f t="shared" si="0"/>
        <v>25</v>
      </c>
      <c r="K3">
        <v>0</v>
      </c>
      <c r="L3">
        <v>0</v>
      </c>
      <c r="M3">
        <v>0</v>
      </c>
      <c r="N3">
        <v>0</v>
      </c>
      <c r="O3">
        <v>0</v>
      </c>
      <c r="P3">
        <v>0</v>
      </c>
      <c r="Q3">
        <v>0</v>
      </c>
      <c r="R3">
        <v>0</v>
      </c>
      <c r="S3">
        <v>0</v>
      </c>
      <c r="T3">
        <v>0</v>
      </c>
      <c r="U3">
        <v>0</v>
      </c>
      <c r="V3" s="46">
        <v>0</v>
      </c>
    </row>
    <row r="4" spans="1:22" ht="12.75">
      <c r="A4">
        <f>1/6</f>
        <v>0.16666666666666666</v>
      </c>
      <c r="B4">
        <f t="shared" si="0"/>
        <v>0</v>
      </c>
      <c r="C4">
        <f t="shared" si="0"/>
        <v>50</v>
      </c>
      <c r="D4">
        <f t="shared" si="0"/>
        <v>50</v>
      </c>
      <c r="E4">
        <f t="shared" si="0"/>
        <v>50</v>
      </c>
      <c r="F4">
        <f t="shared" si="0"/>
        <v>50</v>
      </c>
      <c r="G4">
        <f t="shared" si="0"/>
        <v>50</v>
      </c>
      <c r="H4">
        <f t="shared" si="0"/>
        <v>50</v>
      </c>
      <c r="I4">
        <f t="shared" si="0"/>
        <v>44</v>
      </c>
      <c r="J4">
        <f t="shared" si="0"/>
        <v>33</v>
      </c>
      <c r="K4">
        <v>0</v>
      </c>
      <c r="L4">
        <v>0</v>
      </c>
      <c r="M4">
        <v>0</v>
      </c>
      <c r="N4">
        <v>0</v>
      </c>
      <c r="O4">
        <v>0</v>
      </c>
      <c r="P4">
        <v>0</v>
      </c>
      <c r="Q4">
        <v>0</v>
      </c>
      <c r="R4">
        <v>0</v>
      </c>
      <c r="S4">
        <v>0</v>
      </c>
      <c r="T4">
        <v>0</v>
      </c>
      <c r="U4">
        <v>0</v>
      </c>
      <c r="V4" s="46">
        <v>0</v>
      </c>
    </row>
    <row r="5" spans="1:22" ht="12.75">
      <c r="A5">
        <v>0.25</v>
      </c>
      <c r="B5">
        <f t="shared" si="0"/>
        <v>0</v>
      </c>
      <c r="C5">
        <f t="shared" si="0"/>
        <v>75</v>
      </c>
      <c r="D5">
        <f t="shared" si="0"/>
        <v>75</v>
      </c>
      <c r="E5">
        <f t="shared" si="0"/>
        <v>75</v>
      </c>
      <c r="F5">
        <f t="shared" si="0"/>
        <v>75</v>
      </c>
      <c r="G5">
        <f t="shared" si="0"/>
        <v>75</v>
      </c>
      <c r="H5">
        <f t="shared" si="0"/>
        <v>75</v>
      </c>
      <c r="I5">
        <f t="shared" si="0"/>
        <v>66</v>
      </c>
      <c r="J5">
        <f t="shared" si="0"/>
        <v>50</v>
      </c>
      <c r="K5">
        <v>0</v>
      </c>
      <c r="L5">
        <v>0</v>
      </c>
      <c r="M5">
        <v>0</v>
      </c>
      <c r="N5">
        <v>0</v>
      </c>
      <c r="O5">
        <v>0</v>
      </c>
      <c r="P5">
        <v>0</v>
      </c>
      <c r="Q5">
        <v>0</v>
      </c>
      <c r="R5">
        <v>0</v>
      </c>
      <c r="S5">
        <v>0</v>
      </c>
      <c r="T5">
        <v>0</v>
      </c>
      <c r="U5">
        <v>0</v>
      </c>
      <c r="V5" s="46">
        <v>0</v>
      </c>
    </row>
    <row r="6" spans="1:22" ht="12.75">
      <c r="A6">
        <f>1/3</f>
        <v>0.3333333333333333</v>
      </c>
      <c r="B6">
        <f t="shared" si="0"/>
        <v>0</v>
      </c>
      <c r="C6">
        <f t="shared" si="0"/>
        <v>100</v>
      </c>
      <c r="D6">
        <f t="shared" si="0"/>
        <v>100</v>
      </c>
      <c r="E6">
        <f t="shared" si="0"/>
        <v>100</v>
      </c>
      <c r="F6">
        <f t="shared" si="0"/>
        <v>100</v>
      </c>
      <c r="G6">
        <f t="shared" si="0"/>
        <v>100</v>
      </c>
      <c r="H6">
        <f t="shared" si="0"/>
        <v>100</v>
      </c>
      <c r="I6">
        <f t="shared" si="0"/>
        <v>88</v>
      </c>
      <c r="J6">
        <f t="shared" si="0"/>
        <v>67</v>
      </c>
      <c r="K6">
        <v>0</v>
      </c>
      <c r="L6">
        <v>0</v>
      </c>
      <c r="M6">
        <v>0</v>
      </c>
      <c r="N6">
        <v>0</v>
      </c>
      <c r="O6">
        <v>0</v>
      </c>
      <c r="P6">
        <v>0</v>
      </c>
      <c r="Q6">
        <v>0</v>
      </c>
      <c r="R6">
        <v>0</v>
      </c>
      <c r="S6">
        <v>0</v>
      </c>
      <c r="T6">
        <v>0</v>
      </c>
      <c r="U6">
        <v>0</v>
      </c>
      <c r="V6" s="46">
        <v>0</v>
      </c>
    </row>
    <row r="7" spans="1:22" ht="12.75">
      <c r="A7">
        <v>0.375</v>
      </c>
      <c r="B7">
        <f t="shared" si="0"/>
        <v>0</v>
      </c>
      <c r="C7">
        <f t="shared" si="0"/>
        <v>113</v>
      </c>
      <c r="D7">
        <f t="shared" si="0"/>
        <v>113</v>
      </c>
      <c r="E7">
        <f t="shared" si="0"/>
        <v>113</v>
      </c>
      <c r="F7">
        <f t="shared" si="0"/>
        <v>113</v>
      </c>
      <c r="G7">
        <f t="shared" si="0"/>
        <v>113</v>
      </c>
      <c r="H7">
        <f t="shared" si="0"/>
        <v>113</v>
      </c>
      <c r="I7">
        <f t="shared" si="0"/>
        <v>99</v>
      </c>
      <c r="J7">
        <f t="shared" si="0"/>
        <v>75</v>
      </c>
      <c r="K7">
        <v>0</v>
      </c>
      <c r="L7">
        <v>0</v>
      </c>
      <c r="M7">
        <v>0</v>
      </c>
      <c r="N7">
        <v>0</v>
      </c>
      <c r="O7">
        <v>0</v>
      </c>
      <c r="P7">
        <v>0</v>
      </c>
      <c r="Q7">
        <v>0</v>
      </c>
      <c r="R7">
        <v>0</v>
      </c>
      <c r="S7">
        <v>0</v>
      </c>
      <c r="T7">
        <v>0</v>
      </c>
      <c r="U7">
        <v>0</v>
      </c>
      <c r="V7" s="46">
        <v>0</v>
      </c>
    </row>
    <row r="8" spans="1:22" ht="12.75">
      <c r="A8">
        <v>0.5</v>
      </c>
      <c r="B8">
        <f t="shared" si="0"/>
        <v>0</v>
      </c>
      <c r="C8">
        <f t="shared" si="0"/>
        <v>150</v>
      </c>
      <c r="D8">
        <f t="shared" si="0"/>
        <v>150</v>
      </c>
      <c r="E8">
        <f t="shared" si="0"/>
        <v>150</v>
      </c>
      <c r="F8">
        <f t="shared" si="0"/>
        <v>150</v>
      </c>
      <c r="G8">
        <f t="shared" si="0"/>
        <v>150</v>
      </c>
      <c r="H8">
        <f t="shared" si="0"/>
        <v>150</v>
      </c>
      <c r="I8">
        <f t="shared" si="0"/>
        <v>132</v>
      </c>
      <c r="J8">
        <f t="shared" si="0"/>
        <v>100</v>
      </c>
      <c r="K8">
        <v>0</v>
      </c>
      <c r="L8">
        <v>0</v>
      </c>
      <c r="M8">
        <v>0</v>
      </c>
      <c r="N8">
        <v>0</v>
      </c>
      <c r="O8">
        <v>0</v>
      </c>
      <c r="P8">
        <v>0</v>
      </c>
      <c r="Q8">
        <v>0</v>
      </c>
      <c r="R8">
        <v>0</v>
      </c>
      <c r="S8">
        <v>0</v>
      </c>
      <c r="T8">
        <v>0</v>
      </c>
      <c r="U8">
        <v>0</v>
      </c>
      <c r="V8" s="46">
        <v>0</v>
      </c>
    </row>
    <row r="9" spans="1:22" ht="12.75">
      <c r="A9">
        <v>0.625</v>
      </c>
      <c r="B9">
        <f t="shared" si="0"/>
        <v>0</v>
      </c>
      <c r="C9">
        <f t="shared" si="0"/>
        <v>188</v>
      </c>
      <c r="D9">
        <f t="shared" si="0"/>
        <v>188</v>
      </c>
      <c r="E9">
        <f t="shared" si="0"/>
        <v>188</v>
      </c>
      <c r="F9">
        <f t="shared" si="0"/>
        <v>188</v>
      </c>
      <c r="G9">
        <f t="shared" si="0"/>
        <v>188</v>
      </c>
      <c r="H9">
        <f t="shared" si="0"/>
        <v>188</v>
      </c>
      <c r="I9">
        <f t="shared" si="0"/>
        <v>164</v>
      </c>
      <c r="J9">
        <f t="shared" si="0"/>
        <v>125</v>
      </c>
      <c r="K9">
        <v>0</v>
      </c>
      <c r="L9">
        <v>0</v>
      </c>
      <c r="M9">
        <v>0</v>
      </c>
      <c r="N9">
        <v>0</v>
      </c>
      <c r="O9">
        <v>0</v>
      </c>
      <c r="P9">
        <v>0</v>
      </c>
      <c r="Q9">
        <v>0</v>
      </c>
      <c r="R9">
        <v>0</v>
      </c>
      <c r="S9">
        <v>0</v>
      </c>
      <c r="T9">
        <v>0</v>
      </c>
      <c r="U9">
        <v>0</v>
      </c>
      <c r="V9" s="46">
        <v>0</v>
      </c>
    </row>
    <row r="10" spans="1:22" ht="12.75">
      <c r="A10">
        <f>2/3</f>
        <v>0.6666666666666666</v>
      </c>
      <c r="B10">
        <f t="shared" si="0"/>
        <v>0</v>
      </c>
      <c r="C10">
        <f t="shared" si="0"/>
        <v>200</v>
      </c>
      <c r="D10">
        <f t="shared" si="0"/>
        <v>200</v>
      </c>
      <c r="E10">
        <f t="shared" si="0"/>
        <v>200</v>
      </c>
      <c r="F10">
        <f t="shared" si="0"/>
        <v>200</v>
      </c>
      <c r="G10">
        <f t="shared" si="0"/>
        <v>200</v>
      </c>
      <c r="H10">
        <f t="shared" si="0"/>
        <v>200</v>
      </c>
      <c r="I10">
        <f t="shared" si="0"/>
        <v>175</v>
      </c>
      <c r="J10">
        <f t="shared" si="0"/>
        <v>133</v>
      </c>
      <c r="K10">
        <v>0</v>
      </c>
      <c r="L10">
        <v>0</v>
      </c>
      <c r="M10">
        <v>0</v>
      </c>
      <c r="N10">
        <v>0</v>
      </c>
      <c r="O10">
        <v>0</v>
      </c>
      <c r="P10">
        <v>0</v>
      </c>
      <c r="Q10">
        <v>0</v>
      </c>
      <c r="R10">
        <v>0</v>
      </c>
      <c r="S10">
        <v>0</v>
      </c>
      <c r="T10">
        <v>0</v>
      </c>
      <c r="U10">
        <v>0</v>
      </c>
      <c r="V10" s="46">
        <v>0</v>
      </c>
    </row>
    <row r="11" spans="1:22" ht="12.75">
      <c r="A11">
        <v>0.75</v>
      </c>
      <c r="B11">
        <f t="shared" si="0"/>
        <v>0</v>
      </c>
      <c r="C11">
        <f t="shared" si="0"/>
        <v>225</v>
      </c>
      <c r="D11">
        <f t="shared" si="0"/>
        <v>225</v>
      </c>
      <c r="E11">
        <f t="shared" si="0"/>
        <v>225</v>
      </c>
      <c r="F11">
        <f t="shared" si="0"/>
        <v>225</v>
      </c>
      <c r="G11">
        <f t="shared" si="0"/>
        <v>225</v>
      </c>
      <c r="H11">
        <f t="shared" si="0"/>
        <v>225</v>
      </c>
      <c r="I11">
        <f t="shared" si="0"/>
        <v>197</v>
      </c>
      <c r="J11">
        <f t="shared" si="0"/>
        <v>150</v>
      </c>
      <c r="K11">
        <v>0</v>
      </c>
      <c r="L11">
        <v>0</v>
      </c>
      <c r="M11">
        <v>0</v>
      </c>
      <c r="N11">
        <v>0</v>
      </c>
      <c r="O11">
        <v>0</v>
      </c>
      <c r="P11">
        <v>0</v>
      </c>
      <c r="Q11">
        <v>0</v>
      </c>
      <c r="R11">
        <v>0</v>
      </c>
      <c r="S11">
        <v>0</v>
      </c>
      <c r="T11">
        <v>0</v>
      </c>
      <c r="U11">
        <v>0</v>
      </c>
      <c r="V11" s="46">
        <v>0</v>
      </c>
    </row>
    <row r="12" spans="1:22" ht="12.75">
      <c r="A12">
        <v>0.875</v>
      </c>
      <c r="B12">
        <f t="shared" si="0"/>
        <v>0</v>
      </c>
      <c r="C12">
        <f t="shared" si="0"/>
        <v>263</v>
      </c>
      <c r="D12">
        <f t="shared" si="0"/>
        <v>263</v>
      </c>
      <c r="E12">
        <f t="shared" si="0"/>
        <v>263</v>
      </c>
      <c r="F12">
        <f t="shared" si="0"/>
        <v>263</v>
      </c>
      <c r="G12">
        <f t="shared" si="0"/>
        <v>263</v>
      </c>
      <c r="H12">
        <f t="shared" si="0"/>
        <v>263</v>
      </c>
      <c r="I12">
        <f t="shared" si="0"/>
        <v>230</v>
      </c>
      <c r="J12">
        <f t="shared" si="0"/>
        <v>175</v>
      </c>
      <c r="K12">
        <v>0</v>
      </c>
      <c r="L12">
        <v>0</v>
      </c>
      <c r="M12">
        <v>0</v>
      </c>
      <c r="N12">
        <v>0</v>
      </c>
      <c r="O12">
        <v>0</v>
      </c>
      <c r="P12">
        <v>0</v>
      </c>
      <c r="Q12">
        <v>0</v>
      </c>
      <c r="R12">
        <v>0</v>
      </c>
      <c r="S12">
        <v>0</v>
      </c>
      <c r="T12">
        <v>0</v>
      </c>
      <c r="U12">
        <v>0</v>
      </c>
      <c r="V12" s="46">
        <v>0</v>
      </c>
    </row>
    <row r="13" spans="1:22" ht="12.75">
      <c r="A13">
        <v>1</v>
      </c>
      <c r="B13">
        <v>0</v>
      </c>
      <c r="C13">
        <v>300</v>
      </c>
      <c r="D13">
        <v>300</v>
      </c>
      <c r="E13">
        <v>300</v>
      </c>
      <c r="F13">
        <v>300</v>
      </c>
      <c r="G13">
        <v>300</v>
      </c>
      <c r="H13">
        <v>300</v>
      </c>
      <c r="I13">
        <v>263</v>
      </c>
      <c r="J13">
        <v>200</v>
      </c>
      <c r="K13">
        <v>0</v>
      </c>
      <c r="L13">
        <v>0</v>
      </c>
      <c r="M13">
        <v>0</v>
      </c>
      <c r="N13">
        <v>0</v>
      </c>
      <c r="O13">
        <v>0</v>
      </c>
      <c r="P13">
        <v>0</v>
      </c>
      <c r="Q13">
        <v>0</v>
      </c>
      <c r="R13">
        <v>0</v>
      </c>
      <c r="S13">
        <v>0</v>
      </c>
      <c r="T13">
        <v>0</v>
      </c>
      <c r="U13">
        <v>0</v>
      </c>
      <c r="V13" s="46">
        <v>0</v>
      </c>
    </row>
    <row r="14" spans="1:22" ht="12.75">
      <c r="A14">
        <v>2</v>
      </c>
      <c r="B14">
        <v>0</v>
      </c>
      <c r="C14">
        <v>600</v>
      </c>
      <c r="D14">
        <v>600</v>
      </c>
      <c r="E14">
        <v>600</v>
      </c>
      <c r="F14">
        <v>600</v>
      </c>
      <c r="G14">
        <v>500</v>
      </c>
      <c r="H14">
        <v>450</v>
      </c>
      <c r="I14">
        <v>394</v>
      </c>
      <c r="J14">
        <v>300</v>
      </c>
      <c r="K14">
        <v>225</v>
      </c>
      <c r="L14">
        <v>0</v>
      </c>
      <c r="M14">
        <v>0</v>
      </c>
      <c r="N14">
        <v>0</v>
      </c>
      <c r="O14">
        <v>0</v>
      </c>
      <c r="P14">
        <v>0</v>
      </c>
      <c r="Q14">
        <v>0</v>
      </c>
      <c r="R14">
        <v>0</v>
      </c>
      <c r="S14">
        <v>0</v>
      </c>
      <c r="T14">
        <v>0</v>
      </c>
      <c r="U14">
        <v>0</v>
      </c>
      <c r="V14" s="46">
        <v>0</v>
      </c>
    </row>
    <row r="15" spans="1:22" ht="12.75">
      <c r="A15">
        <v>3</v>
      </c>
      <c r="B15">
        <v>0</v>
      </c>
      <c r="C15">
        <v>900</v>
      </c>
      <c r="D15">
        <v>900</v>
      </c>
      <c r="E15">
        <v>900</v>
      </c>
      <c r="F15">
        <v>800</v>
      </c>
      <c r="G15">
        <v>750</v>
      </c>
      <c r="H15">
        <v>600</v>
      </c>
      <c r="I15">
        <v>525</v>
      </c>
      <c r="J15">
        <v>450</v>
      </c>
      <c r="K15">
        <v>338</v>
      </c>
      <c r="L15">
        <v>250</v>
      </c>
      <c r="M15">
        <v>0</v>
      </c>
      <c r="N15">
        <v>0</v>
      </c>
      <c r="O15">
        <v>0</v>
      </c>
      <c r="P15">
        <v>0</v>
      </c>
      <c r="Q15">
        <v>0</v>
      </c>
      <c r="R15">
        <v>0</v>
      </c>
      <c r="S15">
        <v>0</v>
      </c>
      <c r="T15">
        <v>0</v>
      </c>
      <c r="U15">
        <v>0</v>
      </c>
      <c r="V15" s="46">
        <v>0</v>
      </c>
    </row>
    <row r="16" spans="1:22" ht="12.75">
      <c r="A16">
        <v>4</v>
      </c>
      <c r="B16">
        <v>0</v>
      </c>
      <c r="C16">
        <v>1350</v>
      </c>
      <c r="D16">
        <v>1350</v>
      </c>
      <c r="E16">
        <v>1350</v>
      </c>
      <c r="F16">
        <v>1200</v>
      </c>
      <c r="G16">
        <v>1000</v>
      </c>
      <c r="H16">
        <v>900</v>
      </c>
      <c r="I16">
        <v>700</v>
      </c>
      <c r="J16">
        <v>600</v>
      </c>
      <c r="K16">
        <v>506</v>
      </c>
      <c r="L16">
        <v>375</v>
      </c>
      <c r="M16">
        <v>275</v>
      </c>
      <c r="N16">
        <v>0</v>
      </c>
      <c r="O16">
        <v>0</v>
      </c>
      <c r="P16">
        <v>0</v>
      </c>
      <c r="Q16">
        <v>0</v>
      </c>
      <c r="R16">
        <v>0</v>
      </c>
      <c r="S16">
        <v>0</v>
      </c>
      <c r="T16">
        <v>0</v>
      </c>
      <c r="U16">
        <v>0</v>
      </c>
      <c r="V16" s="46">
        <v>0</v>
      </c>
    </row>
    <row r="17" spans="1:22" ht="12.75">
      <c r="A17">
        <v>5</v>
      </c>
      <c r="B17">
        <v>0</v>
      </c>
      <c r="C17">
        <v>1800</v>
      </c>
      <c r="D17">
        <v>1800</v>
      </c>
      <c r="E17">
        <v>1800</v>
      </c>
      <c r="F17">
        <v>1600</v>
      </c>
      <c r="G17">
        <v>1500</v>
      </c>
      <c r="H17">
        <v>1200</v>
      </c>
      <c r="I17">
        <v>1050</v>
      </c>
      <c r="J17">
        <v>800</v>
      </c>
      <c r="K17">
        <v>675</v>
      </c>
      <c r="L17">
        <v>563</v>
      </c>
      <c r="M17">
        <v>413</v>
      </c>
      <c r="N17">
        <v>300</v>
      </c>
      <c r="O17">
        <v>0</v>
      </c>
      <c r="P17">
        <v>0</v>
      </c>
      <c r="Q17">
        <v>0</v>
      </c>
      <c r="R17">
        <v>0</v>
      </c>
      <c r="S17">
        <v>0</v>
      </c>
      <c r="T17">
        <v>0</v>
      </c>
      <c r="U17">
        <v>0</v>
      </c>
      <c r="V17" s="46">
        <v>0</v>
      </c>
    </row>
    <row r="18" spans="1:22" ht="12.75">
      <c r="A18">
        <v>6</v>
      </c>
      <c r="B18">
        <v>0</v>
      </c>
      <c r="C18">
        <v>2700</v>
      </c>
      <c r="D18">
        <v>2700</v>
      </c>
      <c r="E18">
        <v>2700</v>
      </c>
      <c r="F18">
        <v>2400</v>
      </c>
      <c r="G18">
        <v>2250</v>
      </c>
      <c r="H18">
        <v>1800</v>
      </c>
      <c r="I18">
        <v>1400</v>
      </c>
      <c r="J18">
        <v>1200</v>
      </c>
      <c r="K18">
        <v>900</v>
      </c>
      <c r="L18">
        <v>750</v>
      </c>
      <c r="M18">
        <v>619</v>
      </c>
      <c r="N18">
        <v>450</v>
      </c>
      <c r="O18">
        <v>325</v>
      </c>
      <c r="P18">
        <v>0</v>
      </c>
      <c r="Q18">
        <v>0</v>
      </c>
      <c r="R18">
        <v>0</v>
      </c>
      <c r="S18">
        <v>0</v>
      </c>
      <c r="T18">
        <v>0</v>
      </c>
      <c r="U18">
        <v>0</v>
      </c>
      <c r="V18" s="46">
        <v>0</v>
      </c>
    </row>
    <row r="19" spans="1:22" ht="12.75">
      <c r="A19">
        <v>7</v>
      </c>
      <c r="B19">
        <v>0</v>
      </c>
      <c r="C19">
        <v>3600</v>
      </c>
      <c r="D19">
        <v>3600</v>
      </c>
      <c r="E19">
        <v>3600</v>
      </c>
      <c r="F19">
        <v>3200</v>
      </c>
      <c r="G19">
        <v>3000</v>
      </c>
      <c r="H19">
        <v>2700</v>
      </c>
      <c r="I19">
        <v>2100</v>
      </c>
      <c r="J19">
        <v>1600</v>
      </c>
      <c r="K19">
        <v>1350</v>
      </c>
      <c r="L19">
        <v>1000</v>
      </c>
      <c r="M19">
        <v>825</v>
      </c>
      <c r="N19">
        <v>675</v>
      </c>
      <c r="O19">
        <v>488</v>
      </c>
      <c r="P19">
        <v>350</v>
      </c>
      <c r="Q19">
        <v>0</v>
      </c>
      <c r="R19">
        <v>0</v>
      </c>
      <c r="S19">
        <v>0</v>
      </c>
      <c r="T19">
        <v>0</v>
      </c>
      <c r="U19">
        <v>0</v>
      </c>
      <c r="V19" s="46">
        <v>0</v>
      </c>
    </row>
    <row r="20" spans="1:22" ht="12.75">
      <c r="A20">
        <v>8</v>
      </c>
      <c r="B20">
        <v>0</v>
      </c>
      <c r="C20">
        <v>5400</v>
      </c>
      <c r="D20">
        <v>5400</v>
      </c>
      <c r="E20">
        <v>5400</v>
      </c>
      <c r="F20">
        <v>4800</v>
      </c>
      <c r="G20">
        <v>4500</v>
      </c>
      <c r="H20">
        <v>3600</v>
      </c>
      <c r="I20">
        <v>3150</v>
      </c>
      <c r="J20">
        <v>2400</v>
      </c>
      <c r="K20">
        <v>1800</v>
      </c>
      <c r="L20">
        <v>1500</v>
      </c>
      <c r="M20">
        <v>1100</v>
      </c>
      <c r="N20">
        <v>900</v>
      </c>
      <c r="O20">
        <v>731</v>
      </c>
      <c r="P20">
        <v>525</v>
      </c>
      <c r="Q20">
        <v>375</v>
      </c>
      <c r="R20">
        <v>0</v>
      </c>
      <c r="S20">
        <v>0</v>
      </c>
      <c r="T20">
        <v>0</v>
      </c>
      <c r="U20">
        <v>0</v>
      </c>
      <c r="V20" s="46">
        <v>0</v>
      </c>
    </row>
    <row r="21" spans="1:22" ht="12.75">
      <c r="A21">
        <v>9</v>
      </c>
      <c r="B21">
        <v>0</v>
      </c>
      <c r="C21">
        <v>7200</v>
      </c>
      <c r="D21">
        <v>7200</v>
      </c>
      <c r="E21">
        <v>7200</v>
      </c>
      <c r="F21">
        <v>6400</v>
      </c>
      <c r="G21">
        <v>6000</v>
      </c>
      <c r="H21">
        <v>5400</v>
      </c>
      <c r="I21">
        <v>4200</v>
      </c>
      <c r="J21">
        <v>3600</v>
      </c>
      <c r="K21">
        <v>2700</v>
      </c>
      <c r="L21">
        <v>2000</v>
      </c>
      <c r="M21">
        <v>1650</v>
      </c>
      <c r="N21">
        <v>1200</v>
      </c>
      <c r="O21">
        <v>975</v>
      </c>
      <c r="P21">
        <v>788</v>
      </c>
      <c r="Q21">
        <v>563</v>
      </c>
      <c r="R21">
        <v>400</v>
      </c>
      <c r="S21">
        <v>0</v>
      </c>
      <c r="T21">
        <v>0</v>
      </c>
      <c r="U21">
        <v>0</v>
      </c>
      <c r="V21" s="46">
        <v>0</v>
      </c>
    </row>
    <row r="22" spans="1:22" ht="12.75">
      <c r="A22">
        <v>10</v>
      </c>
      <c r="B22">
        <v>0</v>
      </c>
      <c r="C22">
        <v>10400</v>
      </c>
      <c r="D22">
        <v>10400</v>
      </c>
      <c r="E22">
        <v>10400</v>
      </c>
      <c r="F22">
        <v>9600</v>
      </c>
      <c r="G22">
        <v>9000</v>
      </c>
      <c r="H22">
        <v>7200</v>
      </c>
      <c r="I22">
        <v>6300</v>
      </c>
      <c r="J22">
        <v>4800</v>
      </c>
      <c r="K22">
        <v>4050</v>
      </c>
      <c r="L22">
        <v>3000</v>
      </c>
      <c r="M22">
        <v>2200</v>
      </c>
      <c r="N22">
        <v>1800</v>
      </c>
      <c r="O22">
        <v>1300</v>
      </c>
      <c r="P22">
        <v>1050</v>
      </c>
      <c r="Q22">
        <v>844</v>
      </c>
      <c r="R22">
        <v>600</v>
      </c>
      <c r="S22">
        <v>425</v>
      </c>
      <c r="T22">
        <v>0</v>
      </c>
      <c r="U22">
        <v>0</v>
      </c>
      <c r="V22" s="46">
        <v>0</v>
      </c>
    </row>
    <row r="23" spans="1:22" ht="12.75">
      <c r="A23">
        <v>11</v>
      </c>
      <c r="B23">
        <v>0</v>
      </c>
      <c r="C23">
        <v>-1</v>
      </c>
      <c r="D23">
        <v>-1</v>
      </c>
      <c r="E23">
        <v>-1</v>
      </c>
      <c r="F23">
        <v>12800</v>
      </c>
      <c r="G23">
        <v>12000</v>
      </c>
      <c r="H23">
        <v>10800</v>
      </c>
      <c r="I23">
        <v>8400</v>
      </c>
      <c r="J23">
        <v>7200</v>
      </c>
      <c r="K23">
        <v>5400</v>
      </c>
      <c r="L23">
        <v>4500</v>
      </c>
      <c r="M23">
        <v>3300</v>
      </c>
      <c r="N23">
        <v>2400</v>
      </c>
      <c r="O23">
        <v>1950</v>
      </c>
      <c r="P23">
        <v>1400</v>
      </c>
      <c r="Q23">
        <v>1125</v>
      </c>
      <c r="R23">
        <v>900</v>
      </c>
      <c r="S23">
        <v>638</v>
      </c>
      <c r="T23">
        <v>450</v>
      </c>
      <c r="U23">
        <v>0</v>
      </c>
      <c r="V23" s="46">
        <v>0</v>
      </c>
    </row>
    <row r="24" spans="1:22" ht="12.75">
      <c r="A24">
        <v>12</v>
      </c>
      <c r="B24">
        <v>0</v>
      </c>
      <c r="C24">
        <v>-1</v>
      </c>
      <c r="D24">
        <v>-1</v>
      </c>
      <c r="E24">
        <v>1</v>
      </c>
      <c r="F24">
        <v>-1</v>
      </c>
      <c r="G24">
        <v>18000</v>
      </c>
      <c r="H24">
        <v>14400</v>
      </c>
      <c r="I24">
        <v>12600</v>
      </c>
      <c r="J24">
        <v>9600</v>
      </c>
      <c r="K24">
        <v>8100</v>
      </c>
      <c r="L24">
        <v>6000</v>
      </c>
      <c r="M24">
        <v>4950</v>
      </c>
      <c r="N24">
        <v>3600</v>
      </c>
      <c r="O24">
        <v>2600</v>
      </c>
      <c r="P24">
        <v>2100</v>
      </c>
      <c r="Q24">
        <v>1500</v>
      </c>
      <c r="R24">
        <v>1200</v>
      </c>
      <c r="S24">
        <v>956</v>
      </c>
      <c r="T24">
        <v>675</v>
      </c>
      <c r="U24">
        <v>475</v>
      </c>
      <c r="V24" s="46">
        <v>0</v>
      </c>
    </row>
    <row r="25" spans="1:22" ht="12.75">
      <c r="A25">
        <v>13</v>
      </c>
      <c r="B25">
        <v>0</v>
      </c>
      <c r="C25">
        <v>-1</v>
      </c>
      <c r="D25">
        <v>-1</v>
      </c>
      <c r="E25">
        <v>1</v>
      </c>
      <c r="F25">
        <v>-1</v>
      </c>
      <c r="G25">
        <v>-1</v>
      </c>
      <c r="H25">
        <v>21600</v>
      </c>
      <c r="I25">
        <v>16800</v>
      </c>
      <c r="J25">
        <v>14400</v>
      </c>
      <c r="K25">
        <v>10800</v>
      </c>
      <c r="L25">
        <v>9000</v>
      </c>
      <c r="M25">
        <v>6600</v>
      </c>
      <c r="N25">
        <v>5400</v>
      </c>
      <c r="O25">
        <v>3900</v>
      </c>
      <c r="P25">
        <v>2800</v>
      </c>
      <c r="Q25">
        <v>2250</v>
      </c>
      <c r="R25">
        <v>1600</v>
      </c>
      <c r="S25">
        <v>1275</v>
      </c>
      <c r="T25">
        <v>1013</v>
      </c>
      <c r="U25">
        <v>713</v>
      </c>
      <c r="V25" s="46">
        <v>500</v>
      </c>
    </row>
    <row r="26" spans="1:22" ht="12.75">
      <c r="A26">
        <v>14</v>
      </c>
      <c r="B26">
        <v>0</v>
      </c>
      <c r="C26">
        <v>-1</v>
      </c>
      <c r="D26">
        <v>-1</v>
      </c>
      <c r="E26">
        <v>1</v>
      </c>
      <c r="F26">
        <v>-1</v>
      </c>
      <c r="G26">
        <v>-1</v>
      </c>
      <c r="H26">
        <v>-1</v>
      </c>
      <c r="I26">
        <v>25200</v>
      </c>
      <c r="J26">
        <v>19200</v>
      </c>
      <c r="K26">
        <v>16200</v>
      </c>
      <c r="L26">
        <v>12000</v>
      </c>
      <c r="M26">
        <v>9900</v>
      </c>
      <c r="N26">
        <v>7200</v>
      </c>
      <c r="O26">
        <v>5850</v>
      </c>
      <c r="P26">
        <v>4200</v>
      </c>
      <c r="Q26">
        <v>3000</v>
      </c>
      <c r="R26">
        <v>2400</v>
      </c>
      <c r="S26">
        <v>1700</v>
      </c>
      <c r="T26">
        <v>1350</v>
      </c>
      <c r="U26">
        <v>1069</v>
      </c>
      <c r="V26" s="46">
        <v>750</v>
      </c>
    </row>
    <row r="27" spans="1:22" ht="12.75">
      <c r="A27">
        <v>15</v>
      </c>
      <c r="B27">
        <v>0</v>
      </c>
      <c r="C27">
        <v>-1</v>
      </c>
      <c r="D27">
        <v>-1</v>
      </c>
      <c r="E27">
        <v>1</v>
      </c>
      <c r="F27">
        <v>-1</v>
      </c>
      <c r="G27">
        <v>-1</v>
      </c>
      <c r="H27">
        <v>-1</v>
      </c>
      <c r="I27">
        <v>-1</v>
      </c>
      <c r="J27">
        <v>28800</v>
      </c>
      <c r="K27">
        <v>21600</v>
      </c>
      <c r="L27">
        <v>18000</v>
      </c>
      <c r="M27">
        <v>13200</v>
      </c>
      <c r="N27">
        <v>10800</v>
      </c>
      <c r="O27">
        <v>7800</v>
      </c>
      <c r="P27">
        <v>6300</v>
      </c>
      <c r="Q27">
        <v>4500</v>
      </c>
      <c r="R27">
        <v>3200</v>
      </c>
      <c r="S27">
        <v>2550</v>
      </c>
      <c r="T27">
        <v>1800</v>
      </c>
      <c r="U27">
        <v>1425</v>
      </c>
      <c r="V27" s="46">
        <v>1000</v>
      </c>
    </row>
    <row r="28" spans="1:22" ht="12.75">
      <c r="A28">
        <v>16</v>
      </c>
      <c r="B28">
        <v>0</v>
      </c>
      <c r="C28">
        <v>-1</v>
      </c>
      <c r="D28">
        <v>-1</v>
      </c>
      <c r="E28">
        <v>1</v>
      </c>
      <c r="F28">
        <v>-1</v>
      </c>
      <c r="G28">
        <v>-1</v>
      </c>
      <c r="H28">
        <v>-1</v>
      </c>
      <c r="I28">
        <v>-1</v>
      </c>
      <c r="J28">
        <v>-1</v>
      </c>
      <c r="K28">
        <v>32400</v>
      </c>
      <c r="L28">
        <v>24000</v>
      </c>
      <c r="M28">
        <v>19800</v>
      </c>
      <c r="N28">
        <v>14400</v>
      </c>
      <c r="O28">
        <v>11700</v>
      </c>
      <c r="P28">
        <v>8400</v>
      </c>
      <c r="Q28">
        <v>6750</v>
      </c>
      <c r="R28">
        <v>4800</v>
      </c>
      <c r="S28">
        <v>3400</v>
      </c>
      <c r="T28">
        <v>2700</v>
      </c>
      <c r="U28">
        <v>1900</v>
      </c>
      <c r="V28" s="46">
        <v>1500</v>
      </c>
    </row>
    <row r="29" spans="1:22" ht="12.75">
      <c r="A29">
        <v>17</v>
      </c>
      <c r="B29">
        <v>0</v>
      </c>
      <c r="C29">
        <v>-1</v>
      </c>
      <c r="D29">
        <v>-1</v>
      </c>
      <c r="E29">
        <v>1</v>
      </c>
      <c r="F29">
        <v>-1</v>
      </c>
      <c r="G29">
        <v>-1</v>
      </c>
      <c r="H29">
        <v>-1</v>
      </c>
      <c r="I29">
        <v>-1</v>
      </c>
      <c r="J29">
        <v>-1</v>
      </c>
      <c r="K29">
        <v>-1</v>
      </c>
      <c r="L29">
        <v>36000</v>
      </c>
      <c r="M29">
        <v>26400</v>
      </c>
      <c r="N29">
        <v>21600</v>
      </c>
      <c r="O29">
        <v>15600</v>
      </c>
      <c r="P29">
        <v>12600</v>
      </c>
      <c r="Q29">
        <v>9000</v>
      </c>
      <c r="R29">
        <v>7200</v>
      </c>
      <c r="S29">
        <v>5100</v>
      </c>
      <c r="T29">
        <v>3600</v>
      </c>
      <c r="U29">
        <v>2850</v>
      </c>
      <c r="V29" s="46">
        <v>2000</v>
      </c>
    </row>
    <row r="30" spans="1:22" ht="12.75">
      <c r="A30">
        <v>18</v>
      </c>
      <c r="B30">
        <v>0</v>
      </c>
      <c r="C30">
        <v>-1</v>
      </c>
      <c r="D30">
        <v>-1</v>
      </c>
      <c r="E30">
        <v>1</v>
      </c>
      <c r="F30">
        <v>-1</v>
      </c>
      <c r="G30">
        <v>-1</v>
      </c>
      <c r="H30">
        <v>-1</v>
      </c>
      <c r="I30">
        <v>-1</v>
      </c>
      <c r="J30">
        <v>-1</v>
      </c>
      <c r="K30">
        <v>-1</v>
      </c>
      <c r="L30">
        <v>-1</v>
      </c>
      <c r="M30">
        <v>39600</v>
      </c>
      <c r="N30">
        <v>28800</v>
      </c>
      <c r="O30">
        <v>23400</v>
      </c>
      <c r="P30">
        <v>16800</v>
      </c>
      <c r="Q30">
        <v>13500</v>
      </c>
      <c r="R30">
        <v>9600</v>
      </c>
      <c r="S30">
        <v>7650</v>
      </c>
      <c r="T30">
        <v>5400</v>
      </c>
      <c r="U30">
        <v>3800</v>
      </c>
      <c r="V30" s="46">
        <v>3000</v>
      </c>
    </row>
    <row r="31" spans="1:22" ht="12.75">
      <c r="A31">
        <v>19</v>
      </c>
      <c r="B31">
        <v>0</v>
      </c>
      <c r="C31">
        <v>-1</v>
      </c>
      <c r="D31">
        <v>-1</v>
      </c>
      <c r="E31">
        <v>1</v>
      </c>
      <c r="F31">
        <v>-1</v>
      </c>
      <c r="G31">
        <v>-1</v>
      </c>
      <c r="H31">
        <v>-1</v>
      </c>
      <c r="I31">
        <v>-1</v>
      </c>
      <c r="J31">
        <v>-1</v>
      </c>
      <c r="K31">
        <v>-1</v>
      </c>
      <c r="L31">
        <v>-1</v>
      </c>
      <c r="M31">
        <v>-1</v>
      </c>
      <c r="N31">
        <v>43200</v>
      </c>
      <c r="O31">
        <v>31200</v>
      </c>
      <c r="P31">
        <v>25200</v>
      </c>
      <c r="Q31">
        <v>18000</v>
      </c>
      <c r="R31">
        <v>14400</v>
      </c>
      <c r="S31">
        <v>10200</v>
      </c>
      <c r="T31">
        <v>8100</v>
      </c>
      <c r="U31">
        <v>5700</v>
      </c>
      <c r="V31" s="46">
        <v>4000</v>
      </c>
    </row>
    <row r="32" spans="1:22" ht="12.75">
      <c r="A32">
        <v>20</v>
      </c>
      <c r="B32">
        <v>0</v>
      </c>
      <c r="C32">
        <v>-1</v>
      </c>
      <c r="D32">
        <v>-1</v>
      </c>
      <c r="E32">
        <v>1</v>
      </c>
      <c r="F32">
        <v>-1</v>
      </c>
      <c r="G32">
        <v>-1</v>
      </c>
      <c r="H32">
        <v>-1</v>
      </c>
      <c r="I32">
        <v>-1</v>
      </c>
      <c r="J32">
        <v>-1</v>
      </c>
      <c r="K32">
        <v>-1</v>
      </c>
      <c r="L32">
        <v>-1</v>
      </c>
      <c r="M32">
        <v>-1</v>
      </c>
      <c r="N32">
        <v>-1</v>
      </c>
      <c r="O32">
        <v>46800</v>
      </c>
      <c r="P32">
        <v>33600</v>
      </c>
      <c r="Q32">
        <v>27000</v>
      </c>
      <c r="R32">
        <v>19200</v>
      </c>
      <c r="S32">
        <v>15300</v>
      </c>
      <c r="T32">
        <v>10800</v>
      </c>
      <c r="U32">
        <v>8550</v>
      </c>
      <c r="V32" s="46">
        <v>6000</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CREON·LAB·CONTROL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Radermacher</dc:creator>
  <cp:keywords/>
  <dc:description/>
  <cp:lastModifiedBy>ejer</cp:lastModifiedBy>
  <dcterms:created xsi:type="dcterms:W3CDTF">2001-07-11T09:54:00Z</dcterms:created>
  <dcterms:modified xsi:type="dcterms:W3CDTF">2010-05-24T08:37:21Z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